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20" yWindow="60" windowWidth="9435" windowHeight="4875" firstSheet="6" activeTab="10"/>
  </bookViews>
  <sheets>
    <sheet name="Group Fixture List" sheetId="1" r:id="rId1"/>
    <sheet name="Group A" sheetId="9" r:id="rId2"/>
    <sheet name="Group B" sheetId="11" r:id="rId3"/>
    <sheet name="Group C" sheetId="12" r:id="rId4"/>
    <sheet name="Group D" sheetId="13" r:id="rId5"/>
    <sheet name="Group E" sheetId="14" r:id="rId6"/>
    <sheet name="Group F" sheetId="15" r:id="rId7"/>
    <sheet name="Group G" sheetId="16" r:id="rId8"/>
    <sheet name="Group H" sheetId="17" r:id="rId9"/>
    <sheet name="Group Statistics" sheetId="18" r:id="rId10"/>
    <sheet name="Knockout Stages" sheetId="10" r:id="rId11"/>
    <sheet name="Calculations" sheetId="6" state="hidden" r:id="rId12"/>
    <sheet name="Data" sheetId="8" state="hidden" r:id="rId13"/>
  </sheets>
  <definedNames>
    <definedName name="Teams">Data!$E$2:$E$33</definedName>
  </definedNames>
  <calcPr calcId="125725"/>
</workbook>
</file>

<file path=xl/calcChain.xml><?xml version="1.0" encoding="utf-8"?>
<calcChain xmlns="http://schemas.openxmlformats.org/spreadsheetml/2006/main">
  <c r="E4" i="11"/>
  <c r="E9" i="17" l="1"/>
  <c r="C9"/>
  <c r="E8"/>
  <c r="C8"/>
  <c r="E7"/>
  <c r="C7"/>
  <c r="AD11" s="1"/>
  <c r="E6"/>
  <c r="C6"/>
  <c r="AC8" s="1"/>
  <c r="E5"/>
  <c r="G55" i="6" s="1"/>
  <c r="C5" i="17"/>
  <c r="G54" i="6" s="1"/>
  <c r="E4" i="17"/>
  <c r="G53" i="6" s="1"/>
  <c r="C4" i="17"/>
  <c r="C52" i="6" s="1"/>
  <c r="AC15" i="17"/>
  <c r="AC9"/>
  <c r="AC6"/>
  <c r="E9" i="16"/>
  <c r="C9"/>
  <c r="E8"/>
  <c r="C8"/>
  <c r="C7"/>
  <c r="E7"/>
  <c r="E6"/>
  <c r="C4"/>
  <c r="C6"/>
  <c r="AC11" s="1"/>
  <c r="E5"/>
  <c r="G48" i="6" s="1"/>
  <c r="C5" i="16"/>
  <c r="H48" i="6" s="1"/>
  <c r="E4" i="16"/>
  <c r="AD4" s="1"/>
  <c r="E5" i="15"/>
  <c r="C5"/>
  <c r="E4"/>
  <c r="C4"/>
  <c r="E7"/>
  <c r="E9"/>
  <c r="C9"/>
  <c r="AC9" s="1"/>
  <c r="E8"/>
  <c r="C8"/>
  <c r="AC15" s="1"/>
  <c r="C7"/>
  <c r="E6"/>
  <c r="C6"/>
  <c r="E9" i="14"/>
  <c r="C9"/>
  <c r="E8"/>
  <c r="C8"/>
  <c r="E6"/>
  <c r="E7"/>
  <c r="C7"/>
  <c r="AC14" s="1"/>
  <c r="C6"/>
  <c r="E5"/>
  <c r="G34" i="6" s="1"/>
  <c r="E4" i="14"/>
  <c r="G32" i="6" s="1"/>
  <c r="C5" i="14"/>
  <c r="AD10" s="1"/>
  <c r="C4"/>
  <c r="AD4" s="1"/>
  <c r="D26" i="6"/>
  <c r="E9" i="13"/>
  <c r="C9"/>
  <c r="AD15" s="1"/>
  <c r="E8"/>
  <c r="C8"/>
  <c r="AD9" s="1"/>
  <c r="E7"/>
  <c r="C7"/>
  <c r="AC8" s="1"/>
  <c r="E6"/>
  <c r="C6"/>
  <c r="AC11" s="1"/>
  <c r="E5"/>
  <c r="C5"/>
  <c r="H27" i="6" s="1"/>
  <c r="E4" i="13"/>
  <c r="C4"/>
  <c r="H25" i="6" s="1"/>
  <c r="E9" i="12"/>
  <c r="C9"/>
  <c r="E8"/>
  <c r="C8"/>
  <c r="AC15" s="1"/>
  <c r="C7"/>
  <c r="E7"/>
  <c r="AD11" s="1"/>
  <c r="E6"/>
  <c r="C6"/>
  <c r="AC14" s="1"/>
  <c r="E5"/>
  <c r="C5"/>
  <c r="H20" i="6" s="1"/>
  <c r="E4" i="12"/>
  <c r="C4"/>
  <c r="H18" i="6" s="1"/>
  <c r="AD6" i="12"/>
  <c r="C4" i="11"/>
  <c r="C5"/>
  <c r="C6"/>
  <c r="C7"/>
  <c r="E9"/>
  <c r="C9"/>
  <c r="C8"/>
  <c r="E8"/>
  <c r="E7"/>
  <c r="E6"/>
  <c r="E5"/>
  <c r="E5" i="9"/>
  <c r="C5"/>
  <c r="E8"/>
  <c r="H24" i="6" l="1"/>
  <c r="H26"/>
  <c r="AD5" i="14"/>
  <c r="AD14" i="15"/>
  <c r="AC5"/>
  <c r="H46" i="6"/>
  <c r="AC14" i="16"/>
  <c r="AC9"/>
  <c r="AD15"/>
  <c r="J48" i="6"/>
  <c r="AD12" i="13"/>
  <c r="AD6"/>
  <c r="AC9" i="14"/>
  <c r="AD6" i="15"/>
  <c r="AD12"/>
  <c r="AD12" i="16"/>
  <c r="AC6"/>
  <c r="AD6" i="17"/>
  <c r="AD5" i="12"/>
  <c r="G39" i="6"/>
  <c r="G40"/>
  <c r="AD8" i="16"/>
  <c r="H10" i="6"/>
  <c r="AC8" i="12"/>
  <c r="AB6"/>
  <c r="AC9"/>
  <c r="AC5" i="13"/>
  <c r="AC14"/>
  <c r="AC8" i="14"/>
  <c r="AD11"/>
  <c r="AD8" i="15"/>
  <c r="AC11"/>
  <c r="G38" i="6"/>
  <c r="G41"/>
  <c r="AD5" i="16"/>
  <c r="AD14" i="17"/>
  <c r="AD5"/>
  <c r="AC7" i="12"/>
  <c r="F18" i="6" s="1"/>
  <c r="AC13" i="12"/>
  <c r="F20" i="6" s="1"/>
  <c r="AC5" i="12"/>
  <c r="AB8"/>
  <c r="AD8"/>
  <c r="AC11"/>
  <c r="AB14"/>
  <c r="AD14"/>
  <c r="C18" i="6"/>
  <c r="C20"/>
  <c r="H17"/>
  <c r="G18"/>
  <c r="J18" s="1"/>
  <c r="G19"/>
  <c r="G20"/>
  <c r="J20" s="1"/>
  <c r="AB5" i="13"/>
  <c r="AD5"/>
  <c r="AC6"/>
  <c r="AB8"/>
  <c r="AD8"/>
  <c r="AC9"/>
  <c r="AB11"/>
  <c r="AD11"/>
  <c r="AC12"/>
  <c r="AB14"/>
  <c r="AD14"/>
  <c r="AC15"/>
  <c r="C24" i="6"/>
  <c r="C26"/>
  <c r="G24"/>
  <c r="J24" s="1"/>
  <c r="G25"/>
  <c r="J25" s="1"/>
  <c r="G26"/>
  <c r="J26" s="1"/>
  <c r="G27"/>
  <c r="J27" s="1"/>
  <c r="AC5" i="14"/>
  <c r="AB8"/>
  <c r="AD8"/>
  <c r="AC11"/>
  <c r="AB14"/>
  <c r="AD14"/>
  <c r="C32" i="6"/>
  <c r="C34"/>
  <c r="H31"/>
  <c r="H32"/>
  <c r="J32" s="1"/>
  <c r="H33"/>
  <c r="H34"/>
  <c r="J34" s="1"/>
  <c r="AC4" i="15"/>
  <c r="AB5"/>
  <c r="AD5"/>
  <c r="AC6"/>
  <c r="AB7"/>
  <c r="AD7"/>
  <c r="AC8"/>
  <c r="AB9"/>
  <c r="AD9"/>
  <c r="AC10"/>
  <c r="AB11"/>
  <c r="AD11"/>
  <c r="AC12"/>
  <c r="AB13"/>
  <c r="AD13"/>
  <c r="AC14"/>
  <c r="AB15"/>
  <c r="AD15"/>
  <c r="C39" i="6"/>
  <c r="C41"/>
  <c r="H38"/>
  <c r="H39"/>
  <c r="H40"/>
  <c r="H41"/>
  <c r="AC5" i="16"/>
  <c r="AB6"/>
  <c r="AD6"/>
  <c r="E45" i="6" s="1"/>
  <c r="AC8" i="16"/>
  <c r="AB9"/>
  <c r="AD9"/>
  <c r="AD11"/>
  <c r="AC12"/>
  <c r="AB14"/>
  <c r="AD14"/>
  <c r="AC15"/>
  <c r="C45" i="6"/>
  <c r="C47"/>
  <c r="G45"/>
  <c r="G46"/>
  <c r="J46" s="1"/>
  <c r="G47"/>
  <c r="AC5" i="17"/>
  <c r="AB8"/>
  <c r="AD8"/>
  <c r="AC11"/>
  <c r="AB11" i="16"/>
  <c r="AC14" i="17"/>
  <c r="C53" i="6"/>
  <c r="C55"/>
  <c r="G52"/>
  <c r="H53"/>
  <c r="J53" s="1"/>
  <c r="H54"/>
  <c r="J54" s="1"/>
  <c r="H55"/>
  <c r="J55" s="1"/>
  <c r="AB5" i="12"/>
  <c r="AB11"/>
  <c r="C17" i="6"/>
  <c r="C19"/>
  <c r="G17"/>
  <c r="J17" s="1"/>
  <c r="H19"/>
  <c r="AB6" i="13"/>
  <c r="AB9"/>
  <c r="AB12"/>
  <c r="AB15"/>
  <c r="C25" i="6"/>
  <c r="C27"/>
  <c r="AC13" i="14"/>
  <c r="AB5"/>
  <c r="AB11"/>
  <c r="C31" i="6"/>
  <c r="C33"/>
  <c r="G31"/>
  <c r="J31" s="1"/>
  <c r="G33"/>
  <c r="J33" s="1"/>
  <c r="AB4" i="15"/>
  <c r="AD4"/>
  <c r="E38" i="6" s="1"/>
  <c r="AB6" i="15"/>
  <c r="AC7"/>
  <c r="F39" i="6" s="1"/>
  <c r="AB8" i="15"/>
  <c r="AB10"/>
  <c r="AD10"/>
  <c r="E40" i="6" s="1"/>
  <c r="AB12" i="15"/>
  <c r="AC13"/>
  <c r="F41" i="6" s="1"/>
  <c r="AB14" i="15"/>
  <c r="C38" i="6"/>
  <c r="C40"/>
  <c r="AC13" i="16"/>
  <c r="F48" i="6" s="1"/>
  <c r="AB5" i="16"/>
  <c r="AB8"/>
  <c r="AB12"/>
  <c r="AB15"/>
  <c r="C46" i="6"/>
  <c r="C48"/>
  <c r="H45"/>
  <c r="H47"/>
  <c r="AB5" i="17"/>
  <c r="AB11"/>
  <c r="AB14"/>
  <c r="C54" i="6"/>
  <c r="H52"/>
  <c r="AB6" i="17"/>
  <c r="AD12"/>
  <c r="AC13"/>
  <c r="F55" i="6" s="1"/>
  <c r="AD4" i="17"/>
  <c r="E52" i="6" s="1"/>
  <c r="AD10" i="17"/>
  <c r="E54" i="6" s="1"/>
  <c r="AC7" i="17"/>
  <c r="F53" i="6" s="1"/>
  <c r="AC4" i="17"/>
  <c r="F52" i="6" s="1"/>
  <c r="AB7" i="17"/>
  <c r="AD7"/>
  <c r="AB9"/>
  <c r="AD9"/>
  <c r="AC10"/>
  <c r="AC12"/>
  <c r="AB13"/>
  <c r="AD13"/>
  <c r="AB15"/>
  <c r="AD15"/>
  <c r="AB4"/>
  <c r="D52" i="6" s="1"/>
  <c r="AB10" i="17"/>
  <c r="AB12"/>
  <c r="AD10" i="16"/>
  <c r="E47" i="6" s="1"/>
  <c r="AC7" i="16"/>
  <c r="F46" i="6" s="1"/>
  <c r="AC4" i="16"/>
  <c r="F45" i="6" s="1"/>
  <c r="AB7" i="16"/>
  <c r="D46" i="6" s="1"/>
  <c r="I46" s="1"/>
  <c r="AD7" i="16"/>
  <c r="E46" i="6" s="1"/>
  <c r="AC10" i="16"/>
  <c r="F47" i="6" s="1"/>
  <c r="AB13" i="16"/>
  <c r="D48" i="6" s="1"/>
  <c r="I48" s="1"/>
  <c r="AD13" i="16"/>
  <c r="E48" i="6" s="1"/>
  <c r="AB4" i="16"/>
  <c r="D45" i="6" s="1"/>
  <c r="I45" s="1"/>
  <c r="AB10" i="16"/>
  <c r="D47" i="6" s="1"/>
  <c r="I47" s="1"/>
  <c r="AC15" i="14"/>
  <c r="AC6"/>
  <c r="AD6"/>
  <c r="E31" i="6" s="1"/>
  <c r="AB6" i="14"/>
  <c r="AD12"/>
  <c r="E33" i="6" s="1"/>
  <c r="AC7" i="14"/>
  <c r="F32" i="6" s="1"/>
  <c r="AB7" i="14"/>
  <c r="AD7"/>
  <c r="AB9"/>
  <c r="AD9"/>
  <c r="AC10"/>
  <c r="AC12"/>
  <c r="AB13"/>
  <c r="AD13"/>
  <c r="AB15"/>
  <c r="AD15"/>
  <c r="AC4"/>
  <c r="F31" i="6" s="1"/>
  <c r="AB4" i="14"/>
  <c r="D31" i="6" s="1"/>
  <c r="AB10" i="14"/>
  <c r="AB12"/>
  <c r="AC13" i="13"/>
  <c r="F27" i="6" s="1"/>
  <c r="AD4" i="13"/>
  <c r="E24" i="6" s="1"/>
  <c r="AD10" i="13"/>
  <c r="E26" i="6" s="1"/>
  <c r="AC7" i="13"/>
  <c r="F25" i="6" s="1"/>
  <c r="AC4" i="13"/>
  <c r="F24" i="6" s="1"/>
  <c r="AB7" i="13"/>
  <c r="D25" i="6" s="1"/>
  <c r="I25" s="1"/>
  <c r="AD7" i="13"/>
  <c r="E25" i="6" s="1"/>
  <c r="AC10" i="13"/>
  <c r="F26" i="6" s="1"/>
  <c r="I26" s="1"/>
  <c r="AB13" i="13"/>
  <c r="D27" i="6" s="1"/>
  <c r="I27" s="1"/>
  <c r="AD13" i="13"/>
  <c r="E27" i="6" s="1"/>
  <c r="AB4" i="13"/>
  <c r="D24" i="6" s="1"/>
  <c r="I24" s="1"/>
  <c r="AB10" i="13"/>
  <c r="AD12" i="12"/>
  <c r="AC6"/>
  <c r="AD10"/>
  <c r="E19" i="6" s="1"/>
  <c r="AC4" i="12"/>
  <c r="F17" i="6" s="1"/>
  <c r="AB7" i="12"/>
  <c r="AD7"/>
  <c r="AB9"/>
  <c r="AD9"/>
  <c r="AC10"/>
  <c r="AC12"/>
  <c r="AB13"/>
  <c r="AD13"/>
  <c r="AB15"/>
  <c r="AD15"/>
  <c r="AB4"/>
  <c r="D17" i="6" s="1"/>
  <c r="I17" s="1"/>
  <c r="AD4" i="12"/>
  <c r="E17" i="6" s="1"/>
  <c r="AB10" i="12"/>
  <c r="AB12"/>
  <c r="C13" i="6"/>
  <c r="AC6" i="11"/>
  <c r="H11" i="6"/>
  <c r="AC9" i="11"/>
  <c r="H12" i="6"/>
  <c r="AB12" i="11"/>
  <c r="G13" i="6"/>
  <c r="G10"/>
  <c r="J10" s="1"/>
  <c r="H13"/>
  <c r="AC5" i="11"/>
  <c r="G12" i="6"/>
  <c r="J12" s="1"/>
  <c r="AD8" i="11"/>
  <c r="G11" i="6"/>
  <c r="J11" s="1"/>
  <c r="AC13" i="11"/>
  <c r="AB10"/>
  <c r="AD10"/>
  <c r="C11" i="6"/>
  <c r="AD14" i="11"/>
  <c r="AD5"/>
  <c r="C12" i="6"/>
  <c r="AB5" i="11"/>
  <c r="AC15"/>
  <c r="AB15"/>
  <c r="AD12"/>
  <c r="AC12"/>
  <c r="AD15"/>
  <c r="AB6"/>
  <c r="AD6"/>
  <c r="AC14"/>
  <c r="F13" i="6" s="1"/>
  <c r="AB14" i="11"/>
  <c r="AD11"/>
  <c r="AB11"/>
  <c r="AC11"/>
  <c r="AD13"/>
  <c r="AC10"/>
  <c r="F12" i="6" s="1"/>
  <c r="AB13" i="11"/>
  <c r="AD7"/>
  <c r="AD4"/>
  <c r="AC7"/>
  <c r="C10" i="6"/>
  <c r="AB7" i="11"/>
  <c r="AB9"/>
  <c r="AD9"/>
  <c r="AC4"/>
  <c r="F10" i="6" s="1"/>
  <c r="AC8" i="11"/>
  <c r="F11" i="6" s="1"/>
  <c r="AB4" i="11"/>
  <c r="AB8"/>
  <c r="D11" i="6" s="1"/>
  <c r="E9" i="9"/>
  <c r="C9"/>
  <c r="AC9" s="1"/>
  <c r="C8"/>
  <c r="AD15" s="1"/>
  <c r="E7"/>
  <c r="AC11" s="1"/>
  <c r="C7"/>
  <c r="C6"/>
  <c r="AD5" s="1"/>
  <c r="E6"/>
  <c r="G5" i="6" s="1"/>
  <c r="E4" i="9"/>
  <c r="AB10" s="1"/>
  <c r="C4"/>
  <c r="AD13"/>
  <c r="AC13"/>
  <c r="AB15"/>
  <c r="AB13"/>
  <c r="AD12"/>
  <c r="AB12"/>
  <c r="AD7"/>
  <c r="AC8"/>
  <c r="AC7"/>
  <c r="AB9"/>
  <c r="AB7"/>
  <c r="AC5"/>
  <c r="AD6"/>
  <c r="AD4"/>
  <c r="AB5"/>
  <c r="C6" i="6"/>
  <c r="C5"/>
  <c r="C4"/>
  <c r="C3" l="1"/>
  <c r="AB4" i="9"/>
  <c r="AB6"/>
  <c r="AC4"/>
  <c r="AC6"/>
  <c r="AB8"/>
  <c r="D6" i="6" s="1"/>
  <c r="D10"/>
  <c r="E10"/>
  <c r="K47"/>
  <c r="M25"/>
  <c r="M26"/>
  <c r="M27"/>
  <c r="M24"/>
  <c r="L25"/>
  <c r="L26"/>
  <c r="L27"/>
  <c r="L24"/>
  <c r="K24"/>
  <c r="A24" s="1"/>
  <c r="K45"/>
  <c r="K27"/>
  <c r="A27" s="1"/>
  <c r="K26"/>
  <c r="A26" s="1"/>
  <c r="K25"/>
  <c r="A25" s="1"/>
  <c r="K48"/>
  <c r="K46"/>
  <c r="J13"/>
  <c r="J47"/>
  <c r="J45"/>
  <c r="M46" s="1"/>
  <c r="J38"/>
  <c r="J40"/>
  <c r="J52"/>
  <c r="J19"/>
  <c r="J41"/>
  <c r="J39"/>
  <c r="I31"/>
  <c r="I52"/>
  <c r="E41"/>
  <c r="F38"/>
  <c r="AB11" i="9"/>
  <c r="D19" i="6"/>
  <c r="F19"/>
  <c r="AC14" i="9"/>
  <c r="AC10"/>
  <c r="D20" i="6"/>
  <c r="I20" s="1"/>
  <c r="D18"/>
  <c r="I18" s="1"/>
  <c r="E34"/>
  <c r="E32"/>
  <c r="D55"/>
  <c r="I55" s="1"/>
  <c r="F54"/>
  <c r="D53"/>
  <c r="I53" s="1"/>
  <c r="D40"/>
  <c r="F34"/>
  <c r="D39"/>
  <c r="I39" s="1"/>
  <c r="D3"/>
  <c r="F3"/>
  <c r="AD8" i="9"/>
  <c r="AD9"/>
  <c r="E20" i="6"/>
  <c r="E18"/>
  <c r="D33"/>
  <c r="D34"/>
  <c r="I34" s="1"/>
  <c r="F33"/>
  <c r="D32"/>
  <c r="I32" s="1"/>
  <c r="D54"/>
  <c r="I54" s="1"/>
  <c r="K54" s="1"/>
  <c r="E55"/>
  <c r="E53"/>
  <c r="D38"/>
  <c r="I38" s="1"/>
  <c r="D41"/>
  <c r="I41" s="1"/>
  <c r="F40"/>
  <c r="E39"/>
  <c r="E11"/>
  <c r="D12"/>
  <c r="I12" s="1"/>
  <c r="E12"/>
  <c r="D13"/>
  <c r="I13" s="1"/>
  <c r="E13"/>
  <c r="I10"/>
  <c r="AC12" i="9"/>
  <c r="AC15"/>
  <c r="E6" i="6"/>
  <c r="H6"/>
  <c r="G6"/>
  <c r="F4"/>
  <c r="I11"/>
  <c r="K11" s="1"/>
  <c r="F6"/>
  <c r="D4"/>
  <c r="AD11" i="9"/>
  <c r="AB14"/>
  <c r="D5" i="6" s="1"/>
  <c r="AD14" i="9"/>
  <c r="E5" i="6" s="1"/>
  <c r="H5"/>
  <c r="J5" s="1"/>
  <c r="E3"/>
  <c r="F5"/>
  <c r="H4"/>
  <c r="G3"/>
  <c r="AD10" i="9"/>
  <c r="E4" i="6" s="1"/>
  <c r="G4"/>
  <c r="J4" s="1"/>
  <c r="H3"/>
  <c r="I4"/>
  <c r="J6" l="1"/>
  <c r="M47"/>
  <c r="M11"/>
  <c r="M12"/>
  <c r="M13"/>
  <c r="M10"/>
  <c r="L11"/>
  <c r="L12"/>
  <c r="L13"/>
  <c r="L10"/>
  <c r="K10"/>
  <c r="M53"/>
  <c r="M54"/>
  <c r="M55"/>
  <c r="M52"/>
  <c r="L53"/>
  <c r="L54"/>
  <c r="L55"/>
  <c r="L52"/>
  <c r="K52"/>
  <c r="A52" s="1"/>
  <c r="O7" i="13"/>
  <c r="O6"/>
  <c r="O5"/>
  <c r="N7"/>
  <c r="N6"/>
  <c r="N5"/>
  <c r="M7"/>
  <c r="M6"/>
  <c r="M5"/>
  <c r="L7"/>
  <c r="L6"/>
  <c r="L5"/>
  <c r="K7"/>
  <c r="P7" s="1"/>
  <c r="K6"/>
  <c r="P6" s="1"/>
  <c r="K5"/>
  <c r="P5" s="1"/>
  <c r="J7"/>
  <c r="I7" s="1"/>
  <c r="J6"/>
  <c r="I6" s="1"/>
  <c r="J5"/>
  <c r="I5" s="1"/>
  <c r="H8" i="10" s="1"/>
  <c r="O4" i="13"/>
  <c r="N4"/>
  <c r="M4"/>
  <c r="L4"/>
  <c r="K4"/>
  <c r="P4" s="1"/>
  <c r="J4"/>
  <c r="I4" s="1"/>
  <c r="D13" i="10" s="1"/>
  <c r="J3" i="6"/>
  <c r="A11"/>
  <c r="K13"/>
  <c r="A13" s="1"/>
  <c r="K12"/>
  <c r="A12" s="1"/>
  <c r="A54"/>
  <c r="K53"/>
  <c r="A53" s="1"/>
  <c r="K55"/>
  <c r="A55" s="1"/>
  <c r="L45"/>
  <c r="L48"/>
  <c r="L47"/>
  <c r="A47" s="1"/>
  <c r="L46"/>
  <c r="A46" s="1"/>
  <c r="M45"/>
  <c r="M48"/>
  <c r="I19"/>
  <c r="I3"/>
  <c r="I33"/>
  <c r="K33" s="1"/>
  <c r="I40"/>
  <c r="K40" s="1"/>
  <c r="I6"/>
  <c r="I5"/>
  <c r="A10" l="1"/>
  <c r="A48"/>
  <c r="A45"/>
  <c r="O4" i="16"/>
  <c r="N4"/>
  <c r="M4"/>
  <c r="L4"/>
  <c r="K4"/>
  <c r="P4" s="1"/>
  <c r="J4"/>
  <c r="I4" s="1"/>
  <c r="D28" i="10" s="1"/>
  <c r="Q3" s="1"/>
  <c r="M25" s="1"/>
  <c r="M37" s="1"/>
  <c r="O7" i="16"/>
  <c r="O6"/>
  <c r="O5"/>
  <c r="N7"/>
  <c r="N6"/>
  <c r="N5"/>
  <c r="M7"/>
  <c r="M6"/>
  <c r="M5"/>
  <c r="L7"/>
  <c r="L6"/>
  <c r="L5"/>
  <c r="K7"/>
  <c r="P7" s="1"/>
  <c r="K6"/>
  <c r="P6" s="1"/>
  <c r="K5"/>
  <c r="P5" s="1"/>
  <c r="J7"/>
  <c r="I7" s="1"/>
  <c r="J6"/>
  <c r="I6" s="1"/>
  <c r="J5"/>
  <c r="I5" s="1"/>
  <c r="H38" i="10" s="1"/>
  <c r="M4" i="6"/>
  <c r="M5"/>
  <c r="M6"/>
  <c r="K19"/>
  <c r="M19"/>
  <c r="L19"/>
  <c r="O4" i="17"/>
  <c r="N4"/>
  <c r="M4"/>
  <c r="L4"/>
  <c r="K4"/>
  <c r="P4" s="1"/>
  <c r="J4"/>
  <c r="I4" s="1"/>
  <c r="D38" i="10" s="1"/>
  <c r="Q18" s="1"/>
  <c r="Q30" s="1"/>
  <c r="Q44" s="1"/>
  <c r="O7" i="17"/>
  <c r="O6"/>
  <c r="O5"/>
  <c r="N7"/>
  <c r="N6"/>
  <c r="N5"/>
  <c r="M7"/>
  <c r="M6"/>
  <c r="M5"/>
  <c r="L7"/>
  <c r="L6"/>
  <c r="L5"/>
  <c r="K7"/>
  <c r="K6"/>
  <c r="P6" s="1"/>
  <c r="K5"/>
  <c r="J7"/>
  <c r="I7" s="1"/>
  <c r="J6"/>
  <c r="I6" s="1"/>
  <c r="J5"/>
  <c r="I5" s="1"/>
  <c r="H28" i="10" s="1"/>
  <c r="O7" i="11"/>
  <c r="O6"/>
  <c r="O5"/>
  <c r="N7"/>
  <c r="N6"/>
  <c r="N5"/>
  <c r="M7"/>
  <c r="M6"/>
  <c r="M5"/>
  <c r="L7"/>
  <c r="L6"/>
  <c r="L5"/>
  <c r="K7"/>
  <c r="K6"/>
  <c r="K5"/>
  <c r="P5" s="1"/>
  <c r="J7"/>
  <c r="I7" s="1"/>
  <c r="J6"/>
  <c r="I6" s="1"/>
  <c r="J5"/>
  <c r="I5" s="1"/>
  <c r="H3" i="10" s="1"/>
  <c r="O4" i="11"/>
  <c r="N4"/>
  <c r="M4"/>
  <c r="L4"/>
  <c r="K4"/>
  <c r="J4"/>
  <c r="I4" s="1"/>
  <c r="D18" i="10" s="1"/>
  <c r="Q13" s="1"/>
  <c r="M30" s="1"/>
  <c r="Q37" s="1"/>
  <c r="M18" i="6"/>
  <c r="M20"/>
  <c r="M17"/>
  <c r="L18"/>
  <c r="L20"/>
  <c r="L17"/>
  <c r="K17"/>
  <c r="K20"/>
  <c r="A20" s="1"/>
  <c r="K18"/>
  <c r="K39"/>
  <c r="K34"/>
  <c r="K32"/>
  <c r="K41"/>
  <c r="K31"/>
  <c r="L31"/>
  <c r="L34"/>
  <c r="L33"/>
  <c r="L32"/>
  <c r="M31"/>
  <c r="M34"/>
  <c r="M33"/>
  <c r="M32"/>
  <c r="K38"/>
  <c r="L38"/>
  <c r="L41"/>
  <c r="L40"/>
  <c r="L39"/>
  <c r="M38"/>
  <c r="M41"/>
  <c r="M40"/>
  <c r="M39"/>
  <c r="L4"/>
  <c r="L6"/>
  <c r="M3"/>
  <c r="L5"/>
  <c r="L3"/>
  <c r="K6"/>
  <c r="A6" s="1"/>
  <c r="K5"/>
  <c r="A5" s="1"/>
  <c r="K3"/>
  <c r="K4"/>
  <c r="A4" s="1"/>
  <c r="P5" i="17"/>
  <c r="P4" i="11"/>
  <c r="P6"/>
  <c r="P7" i="17"/>
  <c r="P7" i="11"/>
  <c r="A3" i="6" l="1"/>
  <c r="A18"/>
  <c r="A17"/>
  <c r="A40"/>
  <c r="A33"/>
  <c r="O7" i="9"/>
  <c r="O6"/>
  <c r="O5"/>
  <c r="N7"/>
  <c r="N6"/>
  <c r="N5"/>
  <c r="M7"/>
  <c r="M6"/>
  <c r="M5"/>
  <c r="L7"/>
  <c r="L6"/>
  <c r="L5"/>
  <c r="K7"/>
  <c r="K6"/>
  <c r="P6" s="1"/>
  <c r="K5"/>
  <c r="J5"/>
  <c r="I5" s="1"/>
  <c r="H18" i="10" s="1"/>
  <c r="J7" i="9"/>
  <c r="I7" s="1"/>
  <c r="J6"/>
  <c r="I6" s="1"/>
  <c r="O4"/>
  <c r="N4"/>
  <c r="M4"/>
  <c r="L4"/>
  <c r="K4"/>
  <c r="J4"/>
  <c r="I4" s="1"/>
  <c r="D3" i="10" s="1"/>
  <c r="M8" s="1"/>
  <c r="A38" i="6"/>
  <c r="A31"/>
  <c r="A41"/>
  <c r="A32"/>
  <c r="A34"/>
  <c r="A39"/>
  <c r="A19"/>
  <c r="O4" i="12" s="1"/>
  <c r="P5" i="9"/>
  <c r="P7"/>
  <c r="P4"/>
  <c r="O4" i="14" l="1"/>
  <c r="N4"/>
  <c r="M4"/>
  <c r="L4"/>
  <c r="K4"/>
  <c r="P4" s="1"/>
  <c r="J4"/>
  <c r="I4" s="1"/>
  <c r="D23" i="10" s="1"/>
  <c r="O7" i="14"/>
  <c r="O6"/>
  <c r="O5"/>
  <c r="N7"/>
  <c r="N6"/>
  <c r="N5"/>
  <c r="M7"/>
  <c r="M6"/>
  <c r="M5"/>
  <c r="L7"/>
  <c r="L6"/>
  <c r="L5"/>
  <c r="K7"/>
  <c r="P7" s="1"/>
  <c r="K6"/>
  <c r="P6" s="1"/>
  <c r="K5"/>
  <c r="P5" s="1"/>
  <c r="J7"/>
  <c r="I7" s="1"/>
  <c r="J6"/>
  <c r="I6" s="1"/>
  <c r="J5"/>
  <c r="I5" s="1"/>
  <c r="H33" i="10" s="1"/>
  <c r="O7" i="15"/>
  <c r="O6"/>
  <c r="O5"/>
  <c r="N7"/>
  <c r="N6"/>
  <c r="N5"/>
  <c r="M7"/>
  <c r="M6"/>
  <c r="M5"/>
  <c r="L7"/>
  <c r="L6"/>
  <c r="L5"/>
  <c r="K7"/>
  <c r="P7" s="1"/>
  <c r="K6"/>
  <c r="P6" s="1"/>
  <c r="K5"/>
  <c r="P5" s="1"/>
  <c r="J7"/>
  <c r="I7" s="1"/>
  <c r="J6"/>
  <c r="I6" s="1"/>
  <c r="J5"/>
  <c r="I5" s="1"/>
  <c r="H23" i="10" s="1"/>
  <c r="M3" s="1"/>
  <c r="O4" i="15"/>
  <c r="N4"/>
  <c r="M4"/>
  <c r="L4"/>
  <c r="K4"/>
  <c r="P4" s="1"/>
  <c r="J4"/>
  <c r="I4" s="1"/>
  <c r="D33" i="10" s="1"/>
  <c r="M18" s="1"/>
  <c r="M4" i="12"/>
  <c r="K4"/>
  <c r="P4" s="1"/>
  <c r="O7"/>
  <c r="O5"/>
  <c r="N6"/>
  <c r="M7"/>
  <c r="M5"/>
  <c r="L6"/>
  <c r="K7"/>
  <c r="K5"/>
  <c r="P5" s="1"/>
  <c r="J6"/>
  <c r="I6" s="1"/>
  <c r="N4"/>
  <c r="L4"/>
  <c r="J4"/>
  <c r="I4" s="1"/>
  <c r="D8" i="10" s="1"/>
  <c r="Q8" s="1"/>
  <c r="Q25" s="1"/>
  <c r="M44" s="1"/>
  <c r="M48" s="1"/>
  <c r="O6" i="12"/>
  <c r="N7"/>
  <c r="N5"/>
  <c r="M6"/>
  <c r="L7"/>
  <c r="L5"/>
  <c r="K6"/>
  <c r="J7"/>
  <c r="I7" s="1"/>
  <c r="J5"/>
  <c r="I5" s="1"/>
  <c r="H13" i="10" s="1"/>
  <c r="M13" s="1"/>
  <c r="P6" i="12" l="1"/>
  <c r="P7"/>
</calcChain>
</file>

<file path=xl/sharedStrings.xml><?xml version="1.0" encoding="utf-8"?>
<sst xmlns="http://schemas.openxmlformats.org/spreadsheetml/2006/main" count="840" uniqueCount="136">
  <si>
    <t>F</t>
  </si>
  <si>
    <t>A</t>
  </si>
  <si>
    <t>Date</t>
  </si>
  <si>
    <t>Type</t>
  </si>
  <si>
    <t>Pts</t>
  </si>
  <si>
    <t>Draw</t>
  </si>
  <si>
    <t>Rank</t>
  </si>
  <si>
    <t>Team</t>
  </si>
  <si>
    <t>P</t>
  </si>
  <si>
    <t>W</t>
  </si>
  <si>
    <t>L</t>
  </si>
  <si>
    <t>D</t>
  </si>
  <si>
    <t>Win</t>
  </si>
  <si>
    <t>Position</t>
  </si>
  <si>
    <t>Time</t>
  </si>
  <si>
    <t>Group</t>
  </si>
  <si>
    <t>Team 1</t>
  </si>
  <si>
    <t>Team 2</t>
  </si>
  <si>
    <t>v</t>
  </si>
  <si>
    <t>Group A</t>
  </si>
  <si>
    <t>South Africa</t>
  </si>
  <si>
    <t>Mexico</t>
  </si>
  <si>
    <t>Uruguay</t>
  </si>
  <si>
    <t>France</t>
  </si>
  <si>
    <t>Group B</t>
  </si>
  <si>
    <t>Greece</t>
  </si>
  <si>
    <t>Argentina</t>
  </si>
  <si>
    <t>Nigeria</t>
  </si>
  <si>
    <t>Group C</t>
  </si>
  <si>
    <t>England</t>
  </si>
  <si>
    <t>USA</t>
  </si>
  <si>
    <t>Algeria</t>
  </si>
  <si>
    <t>Slovenia</t>
  </si>
  <si>
    <t>Group D</t>
  </si>
  <si>
    <t>Serbia</t>
  </si>
  <si>
    <t>Ghana</t>
  </si>
  <si>
    <t>Germany</t>
  </si>
  <si>
    <t>Australia</t>
  </si>
  <si>
    <t>Group E</t>
  </si>
  <si>
    <t>Netherlands</t>
  </si>
  <si>
    <t>Japan</t>
  </si>
  <si>
    <t>Cameroon</t>
  </si>
  <si>
    <t>Group F</t>
  </si>
  <si>
    <t>Italy</t>
  </si>
  <si>
    <t>Paraguay</t>
  </si>
  <si>
    <t>New Zealand</t>
  </si>
  <si>
    <t>Slovakia</t>
  </si>
  <si>
    <t>Group G</t>
  </si>
  <si>
    <t>Ivory coast</t>
  </si>
  <si>
    <t>Portugal</t>
  </si>
  <si>
    <t>Brazil</t>
  </si>
  <si>
    <t>North Korea</t>
  </si>
  <si>
    <t>South Korea</t>
  </si>
  <si>
    <t>Group H</t>
  </si>
  <si>
    <t>Honduras</t>
  </si>
  <si>
    <t>Chile</t>
  </si>
  <si>
    <t>Spain</t>
  </si>
  <si>
    <t>Switzerland</t>
  </si>
  <si>
    <t>Teams</t>
  </si>
  <si>
    <t>Ivory Coast</t>
  </si>
  <si>
    <t>Denmark</t>
  </si>
  <si>
    <t>SA</t>
  </si>
  <si>
    <t>FRA</t>
  </si>
  <si>
    <t>MEX</t>
  </si>
  <si>
    <t>URU</t>
  </si>
  <si>
    <t>Lose</t>
  </si>
  <si>
    <t>SK</t>
  </si>
  <si>
    <t>GRE</t>
  </si>
  <si>
    <t>ARG</t>
  </si>
  <si>
    <t>NIG</t>
  </si>
  <si>
    <t>ENG</t>
  </si>
  <si>
    <t>ALG</t>
  </si>
  <si>
    <t>SLO</t>
  </si>
  <si>
    <t>SER</t>
  </si>
  <si>
    <t>GHA</t>
  </si>
  <si>
    <t>GER</t>
  </si>
  <si>
    <t>AUS</t>
  </si>
  <si>
    <t>NET</t>
  </si>
  <si>
    <t>DEN</t>
  </si>
  <si>
    <t>JAP</t>
  </si>
  <si>
    <t>CAM</t>
  </si>
  <si>
    <t>ITA</t>
  </si>
  <si>
    <t>PAR</t>
  </si>
  <si>
    <t>NZA</t>
  </si>
  <si>
    <t>IVO</t>
  </si>
  <si>
    <t>POR</t>
  </si>
  <si>
    <t>BRA</t>
  </si>
  <si>
    <t>NKO</t>
  </si>
  <si>
    <t>HON</t>
  </si>
  <si>
    <t>CHI</t>
  </si>
  <si>
    <t>SPA</t>
  </si>
  <si>
    <t>SWI</t>
  </si>
  <si>
    <t>Last 16</t>
  </si>
  <si>
    <t>Quarter Finals</t>
  </si>
  <si>
    <t>Extra Time</t>
  </si>
  <si>
    <t>Semi Finals</t>
  </si>
  <si>
    <t>Final</t>
  </si>
  <si>
    <t>3rd Place Playoff</t>
  </si>
  <si>
    <t>Group A Winner</t>
  </si>
  <si>
    <t>Group B Runner Up</t>
  </si>
  <si>
    <t>Group C Winner</t>
  </si>
  <si>
    <t>Group D Runner Up</t>
  </si>
  <si>
    <t>Group D Winner</t>
  </si>
  <si>
    <t>Group C Runner Up</t>
  </si>
  <si>
    <t>Group B Winner</t>
  </si>
  <si>
    <t>Group A Runner Up</t>
  </si>
  <si>
    <t>Group E Winner</t>
  </si>
  <si>
    <t>Group F Runner Up</t>
  </si>
  <si>
    <t>Group G Winner</t>
  </si>
  <si>
    <t>Group H Runner Up</t>
  </si>
  <si>
    <t>Group F Winner</t>
  </si>
  <si>
    <t>Group E Runner Up</t>
  </si>
  <si>
    <t>Group H Winner</t>
  </si>
  <si>
    <t>Group G Runner Up</t>
  </si>
  <si>
    <t>Penalty Shoot Out</t>
  </si>
  <si>
    <t>-</t>
  </si>
  <si>
    <t>Match</t>
  </si>
  <si>
    <t>Match 53 Winner</t>
  </si>
  <si>
    <t>Match 54 Winner</t>
  </si>
  <si>
    <t>Match 49 Winner</t>
  </si>
  <si>
    <t>Match 50 Winner</t>
  </si>
  <si>
    <t>Match 51 Winner</t>
  </si>
  <si>
    <t>Match 52 Winner</t>
  </si>
  <si>
    <t>Match 55 Winner</t>
  </si>
  <si>
    <t>Match 56 Winner</t>
  </si>
  <si>
    <t>Match 57 Winner</t>
  </si>
  <si>
    <t>Match 58 Winner</t>
  </si>
  <si>
    <t>Match 59 Winner</t>
  </si>
  <si>
    <t>Match 60 Winner</t>
  </si>
  <si>
    <t>Match 61 Winner</t>
  </si>
  <si>
    <t>Match 62 Winner</t>
  </si>
  <si>
    <t>Match 61 Loser</t>
  </si>
  <si>
    <t>Match 62 Loser</t>
  </si>
  <si>
    <t>Group Statistics</t>
  </si>
  <si>
    <t>GD</t>
  </si>
  <si>
    <t>Goals</t>
  </si>
</sst>
</file>

<file path=xl/styles.xml><?xml version="1.0" encoding="utf-8"?>
<styleSheet xmlns="http://schemas.openxmlformats.org/spreadsheetml/2006/main">
  <numFmts count="1">
    <numFmt numFmtId="164" formatCode="0&quot;-&quot;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Font="1"/>
    <xf numFmtId="20" fontId="0" fillId="0" borderId="0" xfId="0" applyNumberFormat="1" applyAlignment="1" applyProtection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20" fontId="3" fillId="0" borderId="0" xfId="0" applyNumberFormat="1" applyFont="1"/>
    <xf numFmtId="0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3" fillId="0" borderId="0" xfId="0" applyFont="1" applyAlignment="1"/>
    <xf numFmtId="0" fontId="3" fillId="2" borderId="0" xfId="0" applyFont="1" applyFill="1" applyBorder="1"/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14" fontId="0" fillId="0" borderId="0" xfId="0" applyNumberFormat="1" applyAlignment="1" applyProtection="1">
      <alignment horizontal="left"/>
    </xf>
    <xf numFmtId="20" fontId="0" fillId="0" borderId="0" xfId="0" applyNumberFormat="1" applyAlignment="1" applyProtection="1">
      <alignment horizontal="left"/>
    </xf>
    <xf numFmtId="20" fontId="0" fillId="0" borderId="0" xfId="0" applyNumberFormat="1" applyProtection="1"/>
    <xf numFmtId="0" fontId="3" fillId="2" borderId="1" xfId="0" applyFont="1" applyFill="1" applyBorder="1" applyProtection="1">
      <protection locked="0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H50"/>
  <sheetViews>
    <sheetView workbookViewId="0">
      <selection activeCell="G5" sqref="G5"/>
    </sheetView>
  </sheetViews>
  <sheetFormatPr defaultRowHeight="15"/>
  <cols>
    <col min="1" max="1" width="11.5703125" style="37" customWidth="1"/>
    <col min="2" max="2" width="10.7109375" style="37" customWidth="1"/>
    <col min="3" max="3" width="10.5703125" style="37" customWidth="1"/>
    <col min="4" max="4" width="12.5703125" style="37" bestFit="1" customWidth="1"/>
    <col min="5" max="5" width="3.7109375" style="37" customWidth="1"/>
    <col min="6" max="6" width="2.85546875" style="37" customWidth="1"/>
    <col min="7" max="7" width="3.7109375" style="37" customWidth="1"/>
    <col min="8" max="8" width="12.5703125" style="37" bestFit="1" customWidth="1"/>
    <col min="9" max="16384" width="9.140625" style="37"/>
  </cols>
  <sheetData>
    <row r="2" spans="1:8" ht="15.75" thickBot="1">
      <c r="A2" s="35" t="s">
        <v>2</v>
      </c>
      <c r="B2" s="35" t="s">
        <v>14</v>
      </c>
      <c r="C2" s="35" t="s">
        <v>15</v>
      </c>
      <c r="D2" s="35" t="s">
        <v>16</v>
      </c>
      <c r="E2" s="35"/>
      <c r="F2" s="36" t="s">
        <v>18</v>
      </c>
      <c r="G2" s="35"/>
      <c r="H2" s="35" t="s">
        <v>17</v>
      </c>
    </row>
    <row r="3" spans="1:8" ht="15.75" thickBot="1">
      <c r="A3" s="38">
        <v>40340</v>
      </c>
      <c r="B3" s="39">
        <v>0.66666666666666663</v>
      </c>
      <c r="C3" s="40" t="s">
        <v>19</v>
      </c>
      <c r="D3" s="37" t="s">
        <v>20</v>
      </c>
      <c r="E3" s="41"/>
      <c r="F3" s="6" t="s">
        <v>115</v>
      </c>
      <c r="G3" s="41"/>
      <c r="H3" s="37" t="s">
        <v>21</v>
      </c>
    </row>
    <row r="4" spans="1:8" ht="15.75" thickBot="1">
      <c r="A4" s="38">
        <v>40340</v>
      </c>
      <c r="B4" s="39">
        <v>0.85416666666666663</v>
      </c>
      <c r="C4" s="40" t="s">
        <v>19</v>
      </c>
      <c r="D4" s="37" t="s">
        <v>22</v>
      </c>
      <c r="E4" s="41"/>
      <c r="F4" s="6" t="s">
        <v>115</v>
      </c>
      <c r="G4" s="41"/>
      <c r="H4" s="37" t="s">
        <v>23</v>
      </c>
    </row>
    <row r="5" spans="1:8" ht="15.75" thickBot="1">
      <c r="A5" s="38">
        <v>40341</v>
      </c>
      <c r="B5" s="39">
        <v>0.5625</v>
      </c>
      <c r="C5" s="40" t="s">
        <v>24</v>
      </c>
      <c r="D5" s="37" t="s">
        <v>52</v>
      </c>
      <c r="E5" s="41"/>
      <c r="F5" s="6" t="s">
        <v>115</v>
      </c>
      <c r="G5" s="41"/>
      <c r="H5" s="37" t="s">
        <v>25</v>
      </c>
    </row>
    <row r="6" spans="1:8" ht="15.75" thickBot="1">
      <c r="A6" s="38">
        <v>40341</v>
      </c>
      <c r="B6" s="39">
        <v>0.66666666666666663</v>
      </c>
      <c r="C6" s="40" t="s">
        <v>24</v>
      </c>
      <c r="D6" s="37" t="s">
        <v>26</v>
      </c>
      <c r="E6" s="41"/>
      <c r="F6" s="6" t="s">
        <v>115</v>
      </c>
      <c r="G6" s="41"/>
      <c r="H6" s="37" t="s">
        <v>27</v>
      </c>
    </row>
    <row r="7" spans="1:8" ht="15.75" thickBot="1">
      <c r="A7" s="38">
        <v>40341</v>
      </c>
      <c r="B7" s="39">
        <v>0.85416666666666663</v>
      </c>
      <c r="C7" s="40" t="s">
        <v>28</v>
      </c>
      <c r="D7" s="37" t="s">
        <v>29</v>
      </c>
      <c r="E7" s="41"/>
      <c r="F7" s="6" t="s">
        <v>115</v>
      </c>
      <c r="G7" s="41"/>
      <c r="H7" s="37" t="s">
        <v>30</v>
      </c>
    </row>
    <row r="8" spans="1:8" ht="15.75" thickBot="1">
      <c r="A8" s="38">
        <v>40342</v>
      </c>
      <c r="B8" s="39">
        <v>0.5625</v>
      </c>
      <c r="C8" s="40" t="s">
        <v>28</v>
      </c>
      <c r="D8" s="37" t="s">
        <v>31</v>
      </c>
      <c r="E8" s="41"/>
      <c r="F8" s="6" t="s">
        <v>115</v>
      </c>
      <c r="G8" s="41"/>
      <c r="H8" s="37" t="s">
        <v>32</v>
      </c>
    </row>
    <row r="9" spans="1:8" ht="15.75" thickBot="1">
      <c r="A9" s="38">
        <v>40342</v>
      </c>
      <c r="B9" s="39">
        <v>0.66666666666666663</v>
      </c>
      <c r="C9" s="40" t="s">
        <v>33</v>
      </c>
      <c r="D9" s="37" t="s">
        <v>34</v>
      </c>
      <c r="E9" s="41"/>
      <c r="F9" s="6" t="s">
        <v>115</v>
      </c>
      <c r="G9" s="41"/>
      <c r="H9" s="37" t="s">
        <v>35</v>
      </c>
    </row>
    <row r="10" spans="1:8" ht="15.75" thickBot="1">
      <c r="A10" s="38">
        <v>40342</v>
      </c>
      <c r="B10" s="39">
        <v>0.85416666666666663</v>
      </c>
      <c r="C10" s="40" t="s">
        <v>33</v>
      </c>
      <c r="D10" s="37" t="s">
        <v>36</v>
      </c>
      <c r="E10" s="41"/>
      <c r="F10" s="6" t="s">
        <v>115</v>
      </c>
      <c r="G10" s="41"/>
      <c r="H10" s="37" t="s">
        <v>37</v>
      </c>
    </row>
    <row r="11" spans="1:8" ht="15.75" thickBot="1">
      <c r="A11" s="38">
        <v>40343</v>
      </c>
      <c r="B11" s="39">
        <v>0.5625</v>
      </c>
      <c r="C11" s="40" t="s">
        <v>38</v>
      </c>
      <c r="D11" s="37" t="s">
        <v>39</v>
      </c>
      <c r="E11" s="41"/>
      <c r="F11" s="6" t="s">
        <v>115</v>
      </c>
      <c r="G11" s="41"/>
      <c r="H11" s="37" t="s">
        <v>60</v>
      </c>
    </row>
    <row r="12" spans="1:8" ht="15.75" thickBot="1">
      <c r="A12" s="38">
        <v>40343</v>
      </c>
      <c r="B12" s="39">
        <v>0.66666666666666663</v>
      </c>
      <c r="C12" s="40" t="s">
        <v>38</v>
      </c>
      <c r="D12" s="37" t="s">
        <v>40</v>
      </c>
      <c r="E12" s="41"/>
      <c r="F12" s="6" t="s">
        <v>115</v>
      </c>
      <c r="G12" s="41"/>
      <c r="H12" s="37" t="s">
        <v>41</v>
      </c>
    </row>
    <row r="13" spans="1:8" ht="15.75" thickBot="1">
      <c r="A13" s="38">
        <v>40343</v>
      </c>
      <c r="B13" s="39">
        <v>0.85416666666666663</v>
      </c>
      <c r="C13" s="40" t="s">
        <v>42</v>
      </c>
      <c r="D13" s="37" t="s">
        <v>43</v>
      </c>
      <c r="E13" s="41"/>
      <c r="F13" s="6" t="s">
        <v>115</v>
      </c>
      <c r="G13" s="41"/>
      <c r="H13" s="37" t="s">
        <v>44</v>
      </c>
    </row>
    <row r="14" spans="1:8" ht="15.75" thickBot="1">
      <c r="A14" s="38">
        <v>40344</v>
      </c>
      <c r="B14" s="39">
        <v>0.5625</v>
      </c>
      <c r="C14" s="40" t="s">
        <v>42</v>
      </c>
      <c r="D14" s="37" t="s">
        <v>45</v>
      </c>
      <c r="E14" s="41"/>
      <c r="F14" s="6" t="s">
        <v>115</v>
      </c>
      <c r="G14" s="41"/>
      <c r="H14" s="37" t="s">
        <v>46</v>
      </c>
    </row>
    <row r="15" spans="1:8" ht="15.75" thickBot="1">
      <c r="A15" s="38">
        <v>40344</v>
      </c>
      <c r="B15" s="39">
        <v>0.66666666666666663</v>
      </c>
      <c r="C15" s="40" t="s">
        <v>47</v>
      </c>
      <c r="D15" s="37" t="s">
        <v>48</v>
      </c>
      <c r="E15" s="41"/>
      <c r="F15" s="6" t="s">
        <v>115</v>
      </c>
      <c r="G15" s="41"/>
      <c r="H15" s="37" t="s">
        <v>49</v>
      </c>
    </row>
    <row r="16" spans="1:8" ht="15.75" thickBot="1">
      <c r="A16" s="38">
        <v>40344</v>
      </c>
      <c r="B16" s="39">
        <v>0.85416666666666663</v>
      </c>
      <c r="C16" s="40" t="s">
        <v>47</v>
      </c>
      <c r="D16" s="37" t="s">
        <v>50</v>
      </c>
      <c r="E16" s="41"/>
      <c r="F16" s="6" t="s">
        <v>115</v>
      </c>
      <c r="G16" s="41"/>
      <c r="H16" s="37" t="s">
        <v>51</v>
      </c>
    </row>
    <row r="17" spans="1:8" ht="15.75" thickBot="1">
      <c r="A17" s="38">
        <v>40345</v>
      </c>
      <c r="B17" s="39">
        <v>0.5625</v>
      </c>
      <c r="C17" s="40" t="s">
        <v>53</v>
      </c>
      <c r="D17" s="37" t="s">
        <v>54</v>
      </c>
      <c r="E17" s="41"/>
      <c r="F17" s="6" t="s">
        <v>115</v>
      </c>
      <c r="G17" s="41"/>
      <c r="H17" s="37" t="s">
        <v>55</v>
      </c>
    </row>
    <row r="18" spans="1:8" ht="15.75" thickBot="1">
      <c r="A18" s="38">
        <v>40345</v>
      </c>
      <c r="B18" s="39">
        <v>0.66666666666666663</v>
      </c>
      <c r="C18" s="40" t="s">
        <v>53</v>
      </c>
      <c r="D18" s="37" t="s">
        <v>56</v>
      </c>
      <c r="E18" s="41"/>
      <c r="F18" s="6" t="s">
        <v>115</v>
      </c>
      <c r="G18" s="41"/>
      <c r="H18" s="37" t="s">
        <v>57</v>
      </c>
    </row>
    <row r="19" spans="1:8" ht="15.75" thickBot="1">
      <c r="A19" s="38">
        <v>40345</v>
      </c>
      <c r="B19" s="39">
        <v>0.85416666666666663</v>
      </c>
      <c r="C19" s="40" t="s">
        <v>19</v>
      </c>
      <c r="D19" s="37" t="s">
        <v>20</v>
      </c>
      <c r="E19" s="41"/>
      <c r="F19" s="6" t="s">
        <v>115</v>
      </c>
      <c r="G19" s="41"/>
      <c r="H19" s="37" t="s">
        <v>22</v>
      </c>
    </row>
    <row r="20" spans="1:8" ht="15.75" thickBot="1">
      <c r="A20" s="38">
        <v>40346</v>
      </c>
      <c r="B20" s="39">
        <v>0.5625</v>
      </c>
      <c r="C20" s="40" t="s">
        <v>24</v>
      </c>
      <c r="D20" s="37" t="s">
        <v>26</v>
      </c>
      <c r="E20" s="41"/>
      <c r="F20" s="6" t="s">
        <v>115</v>
      </c>
      <c r="G20" s="41"/>
      <c r="H20" s="37" t="s">
        <v>52</v>
      </c>
    </row>
    <row r="21" spans="1:8" ht="15.75" thickBot="1">
      <c r="A21" s="38">
        <v>40346</v>
      </c>
      <c r="B21" s="39">
        <v>0.66666666666666663</v>
      </c>
      <c r="C21" s="40" t="s">
        <v>24</v>
      </c>
      <c r="D21" s="37" t="s">
        <v>25</v>
      </c>
      <c r="E21" s="41"/>
      <c r="F21" s="6" t="s">
        <v>115</v>
      </c>
      <c r="G21" s="41"/>
      <c r="H21" s="37" t="s">
        <v>27</v>
      </c>
    </row>
    <row r="22" spans="1:8" ht="15.75" thickBot="1">
      <c r="A22" s="38">
        <v>40346</v>
      </c>
      <c r="B22" s="39">
        <v>0.85416666666666663</v>
      </c>
      <c r="C22" s="40" t="s">
        <v>19</v>
      </c>
      <c r="D22" s="37" t="s">
        <v>23</v>
      </c>
      <c r="E22" s="41"/>
      <c r="F22" s="6" t="s">
        <v>115</v>
      </c>
      <c r="G22" s="41"/>
      <c r="H22" s="37" t="s">
        <v>21</v>
      </c>
    </row>
    <row r="23" spans="1:8" ht="15.75" thickBot="1">
      <c r="A23" s="38">
        <v>40347</v>
      </c>
      <c r="B23" s="39">
        <v>0.5625</v>
      </c>
      <c r="C23" s="40" t="s">
        <v>33</v>
      </c>
      <c r="D23" s="37" t="s">
        <v>36</v>
      </c>
      <c r="E23" s="41"/>
      <c r="F23" s="6" t="s">
        <v>115</v>
      </c>
      <c r="G23" s="41"/>
      <c r="H23" s="37" t="s">
        <v>34</v>
      </c>
    </row>
    <row r="24" spans="1:8" ht="15.75" thickBot="1">
      <c r="A24" s="38">
        <v>40347</v>
      </c>
      <c r="B24" s="39">
        <v>0.66666666666666663</v>
      </c>
      <c r="C24" s="40" t="s">
        <v>28</v>
      </c>
      <c r="D24" s="37" t="s">
        <v>32</v>
      </c>
      <c r="E24" s="41"/>
      <c r="F24" s="6" t="s">
        <v>115</v>
      </c>
      <c r="G24" s="41"/>
      <c r="H24" s="37" t="s">
        <v>30</v>
      </c>
    </row>
    <row r="25" spans="1:8" ht="15.75" thickBot="1">
      <c r="A25" s="38">
        <v>40347</v>
      </c>
      <c r="B25" s="39">
        <v>0.85416666666666663</v>
      </c>
      <c r="C25" s="40" t="s">
        <v>28</v>
      </c>
      <c r="D25" s="37" t="s">
        <v>29</v>
      </c>
      <c r="E25" s="41"/>
      <c r="F25" s="6" t="s">
        <v>115</v>
      </c>
      <c r="G25" s="41"/>
      <c r="H25" s="37" t="s">
        <v>31</v>
      </c>
    </row>
    <row r="26" spans="1:8" ht="15.75" thickBot="1">
      <c r="A26" s="38">
        <v>40348</v>
      </c>
      <c r="B26" s="39">
        <v>0.5625</v>
      </c>
      <c r="C26" s="40" t="s">
        <v>38</v>
      </c>
      <c r="D26" s="37" t="s">
        <v>39</v>
      </c>
      <c r="E26" s="41"/>
      <c r="F26" s="6" t="s">
        <v>115</v>
      </c>
      <c r="G26" s="41"/>
      <c r="H26" s="37" t="s">
        <v>40</v>
      </c>
    </row>
    <row r="27" spans="1:8" ht="15.75" thickBot="1">
      <c r="A27" s="38">
        <v>40348</v>
      </c>
      <c r="B27" s="39">
        <v>0.66666666666666663</v>
      </c>
      <c r="C27" s="40" t="s">
        <v>33</v>
      </c>
      <c r="D27" s="37" t="s">
        <v>35</v>
      </c>
      <c r="E27" s="41"/>
      <c r="F27" s="6" t="s">
        <v>115</v>
      </c>
      <c r="G27" s="41"/>
      <c r="H27" s="37" t="s">
        <v>37</v>
      </c>
    </row>
    <row r="28" spans="1:8" ht="15.75" thickBot="1">
      <c r="A28" s="38">
        <v>40348</v>
      </c>
      <c r="B28" s="39">
        <v>0.85416666666666663</v>
      </c>
      <c r="C28" s="40" t="s">
        <v>38</v>
      </c>
      <c r="D28" s="37" t="s">
        <v>41</v>
      </c>
      <c r="E28" s="41"/>
      <c r="F28" s="6" t="s">
        <v>115</v>
      </c>
      <c r="G28" s="41"/>
      <c r="H28" s="37" t="s">
        <v>60</v>
      </c>
    </row>
    <row r="29" spans="1:8" ht="15.75" thickBot="1">
      <c r="A29" s="38">
        <v>40349</v>
      </c>
      <c r="B29" s="39">
        <v>0.5625</v>
      </c>
      <c r="C29" s="40" t="s">
        <v>42</v>
      </c>
      <c r="D29" s="37" t="s">
        <v>46</v>
      </c>
      <c r="E29" s="41"/>
      <c r="F29" s="6" t="s">
        <v>115</v>
      </c>
      <c r="G29" s="41"/>
      <c r="H29" s="37" t="s">
        <v>44</v>
      </c>
    </row>
    <row r="30" spans="1:8" ht="15.75" thickBot="1">
      <c r="A30" s="38">
        <v>40349</v>
      </c>
      <c r="B30" s="39">
        <v>0.66666666666666663</v>
      </c>
      <c r="C30" s="40" t="s">
        <v>42</v>
      </c>
      <c r="D30" s="37" t="s">
        <v>43</v>
      </c>
      <c r="E30" s="41"/>
      <c r="F30" s="6" t="s">
        <v>115</v>
      </c>
      <c r="G30" s="41"/>
      <c r="H30" s="37" t="s">
        <v>45</v>
      </c>
    </row>
    <row r="31" spans="1:8" ht="15.75" thickBot="1">
      <c r="A31" s="38">
        <v>40349</v>
      </c>
      <c r="B31" s="39">
        <v>0.85416666666666663</v>
      </c>
      <c r="C31" s="40" t="s">
        <v>47</v>
      </c>
      <c r="D31" s="37" t="s">
        <v>50</v>
      </c>
      <c r="E31" s="41"/>
      <c r="F31" s="6" t="s">
        <v>115</v>
      </c>
      <c r="G31" s="41"/>
      <c r="H31" s="37" t="s">
        <v>59</v>
      </c>
    </row>
    <row r="32" spans="1:8" ht="15.75" thickBot="1">
      <c r="A32" s="38">
        <v>40350</v>
      </c>
      <c r="B32" s="39">
        <v>0.5625</v>
      </c>
      <c r="C32" s="40" t="s">
        <v>47</v>
      </c>
      <c r="D32" s="37" t="s">
        <v>49</v>
      </c>
      <c r="E32" s="41"/>
      <c r="F32" s="6" t="s">
        <v>115</v>
      </c>
      <c r="G32" s="41"/>
      <c r="H32" s="37" t="s">
        <v>51</v>
      </c>
    </row>
    <row r="33" spans="1:8" ht="15.75" thickBot="1">
      <c r="A33" s="38">
        <v>40350</v>
      </c>
      <c r="B33" s="39">
        <v>0.66666666666666663</v>
      </c>
      <c r="C33" s="40" t="s">
        <v>53</v>
      </c>
      <c r="D33" s="37" t="s">
        <v>55</v>
      </c>
      <c r="E33" s="41"/>
      <c r="F33" s="6" t="s">
        <v>115</v>
      </c>
      <c r="G33" s="41"/>
      <c r="H33" s="37" t="s">
        <v>57</v>
      </c>
    </row>
    <row r="34" spans="1:8" ht="15.75" thickBot="1">
      <c r="A34" s="38">
        <v>40350</v>
      </c>
      <c r="B34" s="39">
        <v>0.85416666666666663</v>
      </c>
      <c r="C34" s="40" t="s">
        <v>53</v>
      </c>
      <c r="D34" s="37" t="s">
        <v>56</v>
      </c>
      <c r="E34" s="41"/>
      <c r="F34" s="6" t="s">
        <v>115</v>
      </c>
      <c r="G34" s="41"/>
      <c r="H34" s="37" t="s">
        <v>54</v>
      </c>
    </row>
    <row r="35" spans="1:8" ht="15.75" thickBot="1">
      <c r="A35" s="38">
        <v>40351</v>
      </c>
      <c r="B35" s="39">
        <v>0.66666666666666663</v>
      </c>
      <c r="C35" s="40" t="s">
        <v>19</v>
      </c>
      <c r="D35" s="37" t="s">
        <v>21</v>
      </c>
      <c r="E35" s="41"/>
      <c r="F35" s="6" t="s">
        <v>115</v>
      </c>
      <c r="G35" s="41"/>
      <c r="H35" s="37" t="s">
        <v>22</v>
      </c>
    </row>
    <row r="36" spans="1:8" ht="15.75" thickBot="1">
      <c r="A36" s="38">
        <v>40351</v>
      </c>
      <c r="B36" s="39">
        <v>0.66666666666666663</v>
      </c>
      <c r="C36" s="40" t="s">
        <v>19</v>
      </c>
      <c r="D36" s="37" t="s">
        <v>23</v>
      </c>
      <c r="E36" s="41"/>
      <c r="F36" s="6" t="s">
        <v>115</v>
      </c>
      <c r="G36" s="41"/>
      <c r="H36" s="37" t="s">
        <v>20</v>
      </c>
    </row>
    <row r="37" spans="1:8" ht="15.75" thickBot="1">
      <c r="A37" s="38">
        <v>40351</v>
      </c>
      <c r="B37" s="39">
        <v>0.85416666666666663</v>
      </c>
      <c r="C37" s="40" t="s">
        <v>24</v>
      </c>
      <c r="D37" s="37" t="s">
        <v>27</v>
      </c>
      <c r="E37" s="41"/>
      <c r="F37" s="6" t="s">
        <v>115</v>
      </c>
      <c r="G37" s="41"/>
      <c r="H37" s="37" t="s">
        <v>52</v>
      </c>
    </row>
    <row r="38" spans="1:8" ht="15.75" thickBot="1">
      <c r="A38" s="38">
        <v>40351</v>
      </c>
      <c r="B38" s="39">
        <v>0.85416666666666663</v>
      </c>
      <c r="C38" s="40" t="s">
        <v>24</v>
      </c>
      <c r="D38" s="37" t="s">
        <v>25</v>
      </c>
      <c r="E38" s="41"/>
      <c r="F38" s="6" t="s">
        <v>115</v>
      </c>
      <c r="G38" s="41"/>
      <c r="H38" s="37" t="s">
        <v>26</v>
      </c>
    </row>
    <row r="39" spans="1:8" ht="15.75" thickBot="1">
      <c r="A39" s="38">
        <v>40352</v>
      </c>
      <c r="B39" s="39">
        <v>0.66666666666666663</v>
      </c>
      <c r="C39" s="40" t="s">
        <v>28</v>
      </c>
      <c r="D39" s="37" t="s">
        <v>32</v>
      </c>
      <c r="E39" s="41"/>
      <c r="F39" s="6" t="s">
        <v>115</v>
      </c>
      <c r="G39" s="41"/>
      <c r="H39" s="37" t="s">
        <v>29</v>
      </c>
    </row>
    <row r="40" spans="1:8" ht="15.75" thickBot="1">
      <c r="A40" s="38">
        <v>40352</v>
      </c>
      <c r="B40" s="39">
        <v>0.66666666666666663</v>
      </c>
      <c r="C40" s="40" t="s">
        <v>28</v>
      </c>
      <c r="D40" s="37" t="s">
        <v>30</v>
      </c>
      <c r="E40" s="41"/>
      <c r="F40" s="6" t="s">
        <v>115</v>
      </c>
      <c r="G40" s="41"/>
      <c r="H40" s="37" t="s">
        <v>31</v>
      </c>
    </row>
    <row r="41" spans="1:8" ht="15.75" thickBot="1">
      <c r="A41" s="38">
        <v>40352</v>
      </c>
      <c r="B41" s="39">
        <v>0.85416666666666663</v>
      </c>
      <c r="C41" s="40" t="s">
        <v>33</v>
      </c>
      <c r="D41" s="37" t="s">
        <v>35</v>
      </c>
      <c r="E41" s="41"/>
      <c r="F41" s="6" t="s">
        <v>115</v>
      </c>
      <c r="G41" s="41"/>
      <c r="H41" s="37" t="s">
        <v>36</v>
      </c>
    </row>
    <row r="42" spans="1:8" ht="15.75" thickBot="1">
      <c r="A42" s="38">
        <v>40352</v>
      </c>
      <c r="B42" s="39">
        <v>0.85416666666666663</v>
      </c>
      <c r="C42" s="40" t="s">
        <v>33</v>
      </c>
      <c r="D42" s="37" t="s">
        <v>37</v>
      </c>
      <c r="E42" s="41"/>
      <c r="F42" s="6" t="s">
        <v>115</v>
      </c>
      <c r="G42" s="41"/>
      <c r="H42" s="37" t="s">
        <v>34</v>
      </c>
    </row>
    <row r="43" spans="1:8" ht="15.75" thickBot="1">
      <c r="A43" s="38">
        <v>40353</v>
      </c>
      <c r="B43" s="39">
        <v>0.66666666666666663</v>
      </c>
      <c r="C43" s="40" t="s">
        <v>42</v>
      </c>
      <c r="D43" s="37" t="s">
        <v>46</v>
      </c>
      <c r="E43" s="41"/>
      <c r="F43" s="6" t="s">
        <v>115</v>
      </c>
      <c r="G43" s="41"/>
      <c r="H43" s="37" t="s">
        <v>43</v>
      </c>
    </row>
    <row r="44" spans="1:8" ht="15.75" thickBot="1">
      <c r="A44" s="38">
        <v>40353</v>
      </c>
      <c r="B44" s="39">
        <v>0.66666666666666663</v>
      </c>
      <c r="C44" s="40" t="s">
        <v>42</v>
      </c>
      <c r="D44" s="37" t="s">
        <v>44</v>
      </c>
      <c r="E44" s="41"/>
      <c r="F44" s="6" t="s">
        <v>115</v>
      </c>
      <c r="G44" s="41"/>
      <c r="H44" s="37" t="s">
        <v>45</v>
      </c>
    </row>
    <row r="45" spans="1:8" ht="15.75" thickBot="1">
      <c r="A45" s="38">
        <v>40353</v>
      </c>
      <c r="B45" s="39">
        <v>0.85416666666666663</v>
      </c>
      <c r="C45" s="37" t="s">
        <v>38</v>
      </c>
      <c r="D45" s="37" t="s">
        <v>60</v>
      </c>
      <c r="E45" s="41"/>
      <c r="F45" s="6" t="s">
        <v>115</v>
      </c>
      <c r="G45" s="41"/>
      <c r="H45" s="37" t="s">
        <v>40</v>
      </c>
    </row>
    <row r="46" spans="1:8" ht="15.75" thickBot="1">
      <c r="A46" s="38">
        <v>40353</v>
      </c>
      <c r="B46" s="39">
        <v>0.85416666666666663</v>
      </c>
      <c r="C46" s="40" t="s">
        <v>38</v>
      </c>
      <c r="D46" s="37" t="s">
        <v>41</v>
      </c>
      <c r="E46" s="41"/>
      <c r="F46" s="6" t="s">
        <v>115</v>
      </c>
      <c r="G46" s="41"/>
      <c r="H46" s="37" t="s">
        <v>39</v>
      </c>
    </row>
    <row r="47" spans="1:8" ht="15.75" thickBot="1">
      <c r="A47" s="38">
        <v>40354</v>
      </c>
      <c r="B47" s="39">
        <v>0.66666666666666663</v>
      </c>
      <c r="C47" s="40" t="s">
        <v>47</v>
      </c>
      <c r="D47" s="37" t="s">
        <v>49</v>
      </c>
      <c r="E47" s="41"/>
      <c r="F47" s="6" t="s">
        <v>115</v>
      </c>
      <c r="G47" s="41"/>
      <c r="H47" s="37" t="s">
        <v>50</v>
      </c>
    </row>
    <row r="48" spans="1:8" ht="15.75" thickBot="1">
      <c r="A48" s="38">
        <v>40354</v>
      </c>
      <c r="B48" s="39">
        <v>0.66666666666666663</v>
      </c>
      <c r="C48" s="40" t="s">
        <v>47</v>
      </c>
      <c r="D48" s="37" t="s">
        <v>51</v>
      </c>
      <c r="E48" s="41"/>
      <c r="F48" s="6" t="s">
        <v>115</v>
      </c>
      <c r="G48" s="41"/>
      <c r="H48" s="37" t="s">
        <v>59</v>
      </c>
    </row>
    <row r="49" spans="1:8" ht="15.75" thickBot="1">
      <c r="A49" s="38">
        <v>40354</v>
      </c>
      <c r="B49" s="39">
        <v>0.85416666666666663</v>
      </c>
      <c r="C49" s="40" t="s">
        <v>53</v>
      </c>
      <c r="D49" s="37" t="s">
        <v>55</v>
      </c>
      <c r="E49" s="41"/>
      <c r="F49" s="6" t="s">
        <v>115</v>
      </c>
      <c r="G49" s="41"/>
      <c r="H49" s="37" t="s">
        <v>56</v>
      </c>
    </row>
    <row r="50" spans="1:8" ht="15.75" thickBot="1">
      <c r="A50" s="38">
        <v>40354</v>
      </c>
      <c r="B50" s="39">
        <v>0.85416666666666663</v>
      </c>
      <c r="C50" s="40" t="s">
        <v>53</v>
      </c>
      <c r="D50" s="37" t="s">
        <v>57</v>
      </c>
      <c r="E50" s="41"/>
      <c r="F50" s="6" t="s">
        <v>115</v>
      </c>
      <c r="G50" s="41"/>
      <c r="H50" s="37" t="s">
        <v>54</v>
      </c>
    </row>
  </sheetData>
  <sheetProtection sheet="1" objects="1" scenarios="1" selectLockedCells="1"/>
  <dataValidations count="2">
    <dataValidation type="list" allowBlank="1" showInputMessage="1" showErrorMessage="1" sqref="C3:C50">
      <formula1>"Group A,Group B,Group C,Group D,Group E,Group F,Group G,Group H"</formula1>
    </dataValidation>
    <dataValidation type="list" allowBlank="1" showInputMessage="1" showErrorMessage="1" sqref="D3:D50 H3:H50">
      <formula1>Teams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/>
  <dimension ref="A1"/>
  <sheetViews>
    <sheetView showGridLines="0" zoomScaleNormal="100" workbookViewId="0">
      <selection activeCell="K24" sqref="K24"/>
    </sheetView>
  </sheetViews>
  <sheetFormatPr defaultRowHeight="15"/>
  <sheetData>
    <row r="1" spans="1:1">
      <c r="A1" s="1" t="s">
        <v>133</v>
      </c>
    </row>
  </sheetData>
  <sheetProtection sheet="1" objects="1" scenarios="1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Q57"/>
  <sheetViews>
    <sheetView tabSelected="1" topLeftCell="C13" workbookViewId="0">
      <selection activeCell="D23" sqref="D23"/>
    </sheetView>
  </sheetViews>
  <sheetFormatPr defaultRowHeight="12" customHeight="1"/>
  <cols>
    <col min="1" max="1" width="6" style="8" customWidth="1"/>
    <col min="2" max="2" width="10.7109375" style="8" bestFit="1" customWidth="1"/>
    <col min="3" max="3" width="10.7109375" style="8" customWidth="1"/>
    <col min="4" max="4" width="15.140625" style="8" bestFit="1" customWidth="1"/>
    <col min="5" max="5" width="3.7109375" style="8" customWidth="1"/>
    <col min="6" max="6" width="2.7109375" style="9" customWidth="1"/>
    <col min="7" max="7" width="3.7109375" style="8" customWidth="1"/>
    <col min="8" max="8" width="16.28515625" style="8" bestFit="1" customWidth="1"/>
    <col min="9" max="10" width="6" style="8" customWidth="1"/>
    <col min="11" max="11" width="15.140625" style="8" customWidth="1"/>
    <col min="12" max="12" width="9.140625" style="8"/>
    <col min="13" max="13" width="14.85546875" style="8" bestFit="1" customWidth="1"/>
    <col min="14" max="14" width="3.7109375" style="8" customWidth="1"/>
    <col min="15" max="15" width="2.7109375" style="8" customWidth="1"/>
    <col min="16" max="16" width="3.7109375" style="8" customWidth="1"/>
    <col min="17" max="17" width="14.85546875" style="8" bestFit="1" customWidth="1"/>
    <col min="18" max="16384" width="9.140625" style="8"/>
  </cols>
  <sheetData>
    <row r="1" spans="1:17" ht="12" customHeight="1">
      <c r="A1" s="42" t="s">
        <v>92</v>
      </c>
      <c r="B1" s="42"/>
      <c r="C1" s="42"/>
      <c r="D1" s="42"/>
      <c r="E1" s="42"/>
      <c r="F1" s="42"/>
      <c r="G1" s="42"/>
      <c r="H1" s="42"/>
      <c r="J1" s="42" t="s">
        <v>93</v>
      </c>
      <c r="K1" s="42"/>
      <c r="L1" s="42"/>
      <c r="M1" s="42"/>
      <c r="N1" s="42"/>
      <c r="O1" s="42"/>
      <c r="P1" s="42"/>
      <c r="Q1" s="42"/>
    </row>
    <row r="2" spans="1:17" ht="12" customHeight="1" thickBot="1">
      <c r="A2" s="7" t="s">
        <v>116</v>
      </c>
      <c r="B2" s="7" t="s">
        <v>2</v>
      </c>
      <c r="C2" s="7" t="s">
        <v>14</v>
      </c>
      <c r="D2" s="7" t="s">
        <v>98</v>
      </c>
      <c r="F2" s="9" t="s">
        <v>18</v>
      </c>
      <c r="H2" s="7" t="s">
        <v>99</v>
      </c>
      <c r="J2" s="7" t="s">
        <v>116</v>
      </c>
      <c r="K2" s="7" t="s">
        <v>2</v>
      </c>
      <c r="L2" s="7" t="s">
        <v>14</v>
      </c>
      <c r="M2" s="8" t="s">
        <v>117</v>
      </c>
      <c r="O2" s="9" t="s">
        <v>18</v>
      </c>
      <c r="Q2" s="8" t="s">
        <v>118</v>
      </c>
    </row>
    <row r="3" spans="1:17" ht="12" customHeight="1" thickBot="1">
      <c r="A3" s="8">
        <v>49</v>
      </c>
      <c r="B3" s="10">
        <v>40355</v>
      </c>
      <c r="C3" s="11">
        <v>0.66666666666666663</v>
      </c>
      <c r="D3" s="8" t="str">
        <f>'Group A'!I4</f>
        <v/>
      </c>
      <c r="E3" s="41"/>
      <c r="F3" s="8" t="s">
        <v>115</v>
      </c>
      <c r="G3" s="41"/>
      <c r="H3" s="8" t="str">
        <f>'Group B'!I5</f>
        <v/>
      </c>
      <c r="J3" s="8">
        <v>57</v>
      </c>
      <c r="K3" s="10">
        <v>40361</v>
      </c>
      <c r="L3" s="11">
        <v>0.66666666666666663</v>
      </c>
      <c r="M3" s="8" t="str">
        <f>IF(E23&gt;G23,D23,IF(E23&lt;G23,H23,IF(E23=G23,IF(E24&gt;G24,D23,IF(E24&lt;G24,H23,IF(E24=G24,IF(E25&gt;G25,D23,IF(E25&lt;G25,H23,""))))))))</f>
        <v/>
      </c>
      <c r="N3" s="41"/>
      <c r="O3" s="9" t="s">
        <v>115</v>
      </c>
      <c r="P3" s="41"/>
      <c r="Q3" s="12" t="str">
        <f>IF(E28&gt;G28,D28,IF(E28&lt;G28,H28,IF(E28=G28,IF(E29&gt;G29,D28,IF(E29&lt;G29,H28,IF(E29=G29,IF(E30&gt;G30,D28,IF(E30&lt;G30,H28,""))))))))</f>
        <v/>
      </c>
    </row>
    <row r="4" spans="1:17" ht="12" customHeight="1" thickBot="1">
      <c r="B4" s="10"/>
      <c r="C4" s="11"/>
      <c r="D4" s="8" t="s">
        <v>94</v>
      </c>
      <c r="E4" s="41"/>
      <c r="F4" s="9" t="s">
        <v>115</v>
      </c>
      <c r="G4" s="41"/>
      <c r="I4" s="13"/>
      <c r="J4" s="17"/>
      <c r="M4" s="8" t="s">
        <v>94</v>
      </c>
      <c r="N4" s="41"/>
      <c r="O4" s="9" t="s">
        <v>115</v>
      </c>
      <c r="P4" s="41"/>
    </row>
    <row r="5" spans="1:17" ht="12" customHeight="1" thickBot="1">
      <c r="B5" s="10"/>
      <c r="C5" s="11"/>
      <c r="D5" s="8" t="s">
        <v>114</v>
      </c>
      <c r="E5" s="41"/>
      <c r="F5" s="9" t="s">
        <v>115</v>
      </c>
      <c r="G5" s="41"/>
      <c r="I5" s="13"/>
      <c r="J5" s="17"/>
      <c r="M5" s="8" t="s">
        <v>114</v>
      </c>
      <c r="N5" s="41"/>
      <c r="O5" s="9" t="s">
        <v>115</v>
      </c>
      <c r="P5" s="41"/>
    </row>
    <row r="6" spans="1:17" ht="12" customHeight="1">
      <c r="B6" s="10"/>
      <c r="C6" s="11"/>
      <c r="I6" s="13"/>
      <c r="J6" s="17"/>
    </row>
    <row r="7" spans="1:17" ht="12" customHeight="1" thickBot="1">
      <c r="B7" s="10"/>
      <c r="C7" s="11"/>
      <c r="D7" s="7" t="s">
        <v>100</v>
      </c>
      <c r="F7" s="9" t="s">
        <v>18</v>
      </c>
      <c r="H7" s="7" t="s">
        <v>101</v>
      </c>
      <c r="I7" s="13"/>
      <c r="J7" s="17"/>
      <c r="M7" s="8" t="s">
        <v>119</v>
      </c>
      <c r="O7" s="9" t="s">
        <v>18</v>
      </c>
      <c r="Q7" s="8" t="s">
        <v>120</v>
      </c>
    </row>
    <row r="8" spans="1:17" ht="12" customHeight="1" thickBot="1">
      <c r="A8" s="8">
        <v>50</v>
      </c>
      <c r="B8" s="10">
        <v>40355</v>
      </c>
      <c r="C8" s="11">
        <v>0.85416666666666663</v>
      </c>
      <c r="D8" s="8" t="str">
        <f>'Group C'!I4</f>
        <v/>
      </c>
      <c r="E8" s="41"/>
      <c r="F8" s="8" t="s">
        <v>115</v>
      </c>
      <c r="G8" s="41"/>
      <c r="H8" s="8" t="str">
        <f>'Group D'!I5</f>
        <v/>
      </c>
      <c r="I8" s="13"/>
      <c r="J8" s="17">
        <v>58</v>
      </c>
      <c r="K8" s="10">
        <v>40361</v>
      </c>
      <c r="L8" s="11">
        <v>0.85416666666666663</v>
      </c>
      <c r="M8" s="8" t="str">
        <f>IF(E3&gt;G3,D3,IF(E3&lt;G3,H3,IF(E3=G3,IF(E4&gt;G4,D3,IF(E4&lt;G4,H3,IF(E4=G4,IF(E5&gt;G5,D3,IF(E5&lt;G5,H3,""))))))))</f>
        <v/>
      </c>
      <c r="N8" s="41"/>
      <c r="O8" s="9" t="s">
        <v>115</v>
      </c>
      <c r="P8" s="41"/>
      <c r="Q8" s="12" t="str">
        <f>IF(E8&gt;G8,D8,IF(E8&lt;G8,H8,IF(E8=G8,IF(E9&gt;G9,D8,IF(E9&lt;G9,H8,IF(E9=G9,IF(E10&gt;G10,D8,IF(E10&lt;G10,H8,""))))))))</f>
        <v/>
      </c>
    </row>
    <row r="9" spans="1:17" ht="12" customHeight="1" thickBot="1">
      <c r="B9" s="10"/>
      <c r="C9" s="11"/>
      <c r="D9" s="8" t="s">
        <v>94</v>
      </c>
      <c r="E9" s="41"/>
      <c r="F9" s="9" t="s">
        <v>115</v>
      </c>
      <c r="G9" s="41"/>
      <c r="I9" s="13"/>
      <c r="J9" s="17"/>
      <c r="M9" s="8" t="s">
        <v>94</v>
      </c>
      <c r="N9" s="41"/>
      <c r="O9" s="9" t="s">
        <v>115</v>
      </c>
      <c r="P9" s="41"/>
    </row>
    <row r="10" spans="1:17" ht="12" customHeight="1" thickBot="1">
      <c r="B10" s="10"/>
      <c r="C10" s="11"/>
      <c r="D10" s="8" t="s">
        <v>114</v>
      </c>
      <c r="E10" s="41"/>
      <c r="F10" s="9" t="s">
        <v>115</v>
      </c>
      <c r="G10" s="41"/>
      <c r="I10" s="13"/>
      <c r="J10" s="17"/>
      <c r="M10" s="8" t="s">
        <v>114</v>
      </c>
      <c r="N10" s="41"/>
      <c r="O10" s="9" t="s">
        <v>115</v>
      </c>
      <c r="P10" s="41"/>
    </row>
    <row r="11" spans="1:17" ht="12" customHeight="1">
      <c r="B11" s="10"/>
      <c r="C11" s="11"/>
      <c r="I11" s="13"/>
      <c r="J11" s="17"/>
    </row>
    <row r="12" spans="1:17" ht="12" customHeight="1" thickBot="1">
      <c r="B12" s="10"/>
      <c r="C12" s="11"/>
      <c r="D12" s="7" t="s">
        <v>102</v>
      </c>
      <c r="F12" s="9" t="s">
        <v>18</v>
      </c>
      <c r="H12" s="7" t="s">
        <v>103</v>
      </c>
      <c r="I12" s="13"/>
      <c r="J12" s="17"/>
      <c r="M12" s="8" t="s">
        <v>121</v>
      </c>
      <c r="O12" s="9" t="s">
        <v>18</v>
      </c>
      <c r="Q12" s="8" t="s">
        <v>122</v>
      </c>
    </row>
    <row r="13" spans="1:17" ht="12" customHeight="1" thickBot="1">
      <c r="A13" s="8">
        <v>51</v>
      </c>
      <c r="B13" s="10">
        <v>40356</v>
      </c>
      <c r="C13" s="11">
        <v>0.66666666666666663</v>
      </c>
      <c r="D13" s="8" t="str">
        <f>'Group D'!I4</f>
        <v/>
      </c>
      <c r="E13" s="41"/>
      <c r="F13" s="8" t="s">
        <v>115</v>
      </c>
      <c r="G13" s="41"/>
      <c r="H13" s="8" t="str">
        <f>'Group C'!I5</f>
        <v/>
      </c>
      <c r="I13" s="13"/>
      <c r="J13" s="17">
        <v>59</v>
      </c>
      <c r="K13" s="10">
        <v>40362</v>
      </c>
      <c r="L13" s="11">
        <v>0.66666666666666663</v>
      </c>
      <c r="M13" s="8" t="str">
        <f>IF(E13&gt;G13,D13,IF(E13&lt;G13,H13,IF(E13=G13,IF(E14&gt;G14,D13,IF(E14&lt;G14,H13,IF(E14=G14,IF(E15&gt;G15,D13,IF(E15&lt;G15,H13,""))))))))</f>
        <v/>
      </c>
      <c r="N13" s="41"/>
      <c r="O13" s="9" t="s">
        <v>115</v>
      </c>
      <c r="P13" s="41"/>
      <c r="Q13" s="12" t="str">
        <f>IF(E18&gt;G18,D18,IF(E18&lt;G18,H18,IF(E18=G18,IF(E19&gt;G19,D18,IF(E19&lt;G19,H18,IF(E19=G19,IF(E20&gt;G20,D18,IF(E20&lt;G20,H18,""))))))))</f>
        <v/>
      </c>
    </row>
    <row r="14" spans="1:17" ht="12" customHeight="1" thickBot="1">
      <c r="B14" s="10"/>
      <c r="C14" s="11"/>
      <c r="D14" s="8" t="s">
        <v>94</v>
      </c>
      <c r="E14" s="41"/>
      <c r="F14" s="9" t="s">
        <v>115</v>
      </c>
      <c r="G14" s="41"/>
      <c r="I14" s="13"/>
      <c r="J14" s="17"/>
      <c r="M14" s="8" t="s">
        <v>94</v>
      </c>
      <c r="N14" s="41"/>
      <c r="O14" s="9" t="s">
        <v>115</v>
      </c>
      <c r="P14" s="41"/>
    </row>
    <row r="15" spans="1:17" ht="12" customHeight="1" thickBot="1">
      <c r="B15" s="10"/>
      <c r="C15" s="11"/>
      <c r="D15" s="8" t="s">
        <v>114</v>
      </c>
      <c r="E15" s="41"/>
      <c r="F15" s="9" t="s">
        <v>115</v>
      </c>
      <c r="G15" s="41"/>
      <c r="I15" s="13"/>
      <c r="J15" s="17"/>
      <c r="M15" s="8" t="s">
        <v>114</v>
      </c>
      <c r="N15" s="41"/>
      <c r="O15" s="9" t="s">
        <v>115</v>
      </c>
      <c r="P15" s="41"/>
    </row>
    <row r="16" spans="1:17" ht="12" customHeight="1">
      <c r="B16" s="10"/>
      <c r="C16" s="11"/>
      <c r="I16" s="13"/>
      <c r="J16" s="17"/>
    </row>
    <row r="17" spans="1:17" ht="12" customHeight="1" thickBot="1">
      <c r="B17" s="10"/>
      <c r="C17" s="11"/>
      <c r="D17" s="7" t="s">
        <v>104</v>
      </c>
      <c r="F17" s="9" t="s">
        <v>18</v>
      </c>
      <c r="H17" s="7" t="s">
        <v>105</v>
      </c>
      <c r="I17" s="13"/>
      <c r="J17" s="17"/>
      <c r="M17" s="8" t="s">
        <v>123</v>
      </c>
      <c r="O17" s="15" t="s">
        <v>18</v>
      </c>
      <c r="Q17" s="8" t="s">
        <v>124</v>
      </c>
    </row>
    <row r="18" spans="1:17" ht="12" customHeight="1" thickBot="1">
      <c r="A18" s="8">
        <v>52</v>
      </c>
      <c r="B18" s="10">
        <v>40356</v>
      </c>
      <c r="C18" s="11">
        <v>0.85416666666666663</v>
      </c>
      <c r="D18" s="8" t="str">
        <f>'Group B'!I4</f>
        <v/>
      </c>
      <c r="E18" s="41"/>
      <c r="F18" s="8" t="s">
        <v>115</v>
      </c>
      <c r="G18" s="41"/>
      <c r="H18" s="8" t="str">
        <f>'Group A'!I5</f>
        <v/>
      </c>
      <c r="I18" s="13"/>
      <c r="J18" s="17">
        <v>60</v>
      </c>
      <c r="K18" s="10">
        <v>40362</v>
      </c>
      <c r="L18" s="11">
        <v>0.85416666666666663</v>
      </c>
      <c r="M18" s="8" t="str">
        <f>IF(E33&gt;G33,D33,IF(E33&lt;G33,H33,IF(E33=G33,IF(E34&gt;G34,D33,IF(E34&lt;G34,H33,IF(E34=G34,IF(E35&gt;G35,D33,IF(E35&lt;G35,H33,""))))))))</f>
        <v/>
      </c>
      <c r="N18" s="41"/>
      <c r="O18" s="9" t="s">
        <v>115</v>
      </c>
      <c r="P18" s="41"/>
      <c r="Q18" s="12" t="str">
        <f>IF(E38&gt;G38,D38,IF(E38&lt;G38,H38,IF(E38=G38,IF(E39&gt;G39,D38,IF(E39&lt;G39,H38,IF(E39=G39,IF(E40&gt;G40,D38,IF(E40&lt;G40,H38,""))))))))</f>
        <v/>
      </c>
    </row>
    <row r="19" spans="1:17" ht="12" customHeight="1" thickBot="1">
      <c r="B19" s="10"/>
      <c r="C19" s="11"/>
      <c r="D19" s="8" t="s">
        <v>94</v>
      </c>
      <c r="E19" s="41"/>
      <c r="F19" s="9" t="s">
        <v>115</v>
      </c>
      <c r="G19" s="41"/>
      <c r="I19" s="13"/>
      <c r="J19" s="17"/>
      <c r="M19" s="8" t="s">
        <v>94</v>
      </c>
      <c r="N19" s="41"/>
      <c r="O19" s="9" t="s">
        <v>115</v>
      </c>
      <c r="P19" s="41"/>
    </row>
    <row r="20" spans="1:17" ht="12" customHeight="1" thickBot="1">
      <c r="B20" s="10"/>
      <c r="C20" s="11"/>
      <c r="D20" s="8" t="s">
        <v>114</v>
      </c>
      <c r="E20" s="41"/>
      <c r="F20" s="9" t="s">
        <v>115</v>
      </c>
      <c r="G20" s="41"/>
      <c r="I20" s="13"/>
      <c r="J20" s="17"/>
      <c r="M20" s="8" t="s">
        <v>114</v>
      </c>
      <c r="N20" s="41"/>
      <c r="O20" s="9" t="s">
        <v>115</v>
      </c>
      <c r="P20" s="41"/>
    </row>
    <row r="21" spans="1:17" ht="12" customHeight="1">
      <c r="B21" s="10"/>
      <c r="C21" s="11"/>
      <c r="I21" s="13"/>
      <c r="J21" s="17"/>
    </row>
    <row r="22" spans="1:17" ht="12" customHeight="1" thickBot="1">
      <c r="B22" s="10"/>
      <c r="C22" s="11"/>
      <c r="D22" s="7" t="s">
        <v>106</v>
      </c>
      <c r="F22" s="9" t="s">
        <v>18</v>
      </c>
      <c r="H22" s="7" t="s">
        <v>107</v>
      </c>
      <c r="I22" s="13"/>
      <c r="J22" s="17"/>
    </row>
    <row r="23" spans="1:17" ht="12" customHeight="1" thickBot="1">
      <c r="A23" s="8">
        <v>53</v>
      </c>
      <c r="B23" s="10">
        <v>40357</v>
      </c>
      <c r="C23" s="11">
        <v>0.66666666666666663</v>
      </c>
      <c r="D23" s="8" t="str">
        <f>'Group E'!I4</f>
        <v/>
      </c>
      <c r="E23" s="41"/>
      <c r="F23" s="8" t="s">
        <v>115</v>
      </c>
      <c r="G23" s="41"/>
      <c r="H23" s="8" t="str">
        <f>'Group F'!I5</f>
        <v/>
      </c>
      <c r="I23" s="13"/>
      <c r="J23" s="42" t="s">
        <v>95</v>
      </c>
      <c r="K23" s="42"/>
      <c r="L23" s="42"/>
      <c r="M23" s="42"/>
      <c r="N23" s="42"/>
      <c r="O23" s="42"/>
      <c r="P23" s="42"/>
      <c r="Q23" s="42"/>
    </row>
    <row r="24" spans="1:17" ht="12" customHeight="1" thickBot="1">
      <c r="B24" s="10"/>
      <c r="C24" s="11"/>
      <c r="D24" s="8" t="s">
        <v>94</v>
      </c>
      <c r="E24" s="41"/>
      <c r="F24" s="9" t="s">
        <v>115</v>
      </c>
      <c r="G24" s="41"/>
      <c r="I24" s="13"/>
      <c r="J24" s="17"/>
      <c r="M24" s="8" t="s">
        <v>125</v>
      </c>
      <c r="O24" s="15" t="s">
        <v>18</v>
      </c>
      <c r="Q24" s="8" t="s">
        <v>126</v>
      </c>
    </row>
    <row r="25" spans="1:17" ht="12" customHeight="1" thickBot="1">
      <c r="B25" s="10"/>
      <c r="C25" s="11"/>
      <c r="D25" s="8" t="s">
        <v>114</v>
      </c>
      <c r="E25" s="41"/>
      <c r="F25" s="9" t="s">
        <v>115</v>
      </c>
      <c r="G25" s="41"/>
      <c r="I25" s="13"/>
      <c r="J25" s="17">
        <v>61</v>
      </c>
      <c r="K25" s="10">
        <v>40365</v>
      </c>
      <c r="L25" s="11">
        <v>0.85416666666666663</v>
      </c>
      <c r="M25" s="8" t="str">
        <f>IF(N3&gt;P3,M3,IF(N3&lt;P3,Q3,IF(N3=P3,IF(N4&gt;P4,M3,IF(N4&lt;P4,Q3,IF(N4=P4,IF(N5&gt;P5,M3,IF(N5&lt;P5,Q3,""))))))))</f>
        <v/>
      </c>
      <c r="N25" s="41"/>
      <c r="O25" s="9" t="s">
        <v>115</v>
      </c>
      <c r="P25" s="41"/>
      <c r="Q25" s="12" t="str">
        <f>IF(N8&gt;P8,M8,IF(N8&lt;P8,Q8,IF(N8=P8,IF(N9&gt;P9,M8,IF(N9&lt;P9,Q8,IF(N9=P9,IF(N10&gt;P10,M8,IF(N10&lt;P10,Q8,""))))))))</f>
        <v/>
      </c>
    </row>
    <row r="26" spans="1:17" ht="12" customHeight="1" thickBot="1">
      <c r="B26" s="10"/>
      <c r="C26" s="11"/>
      <c r="I26" s="13"/>
      <c r="J26" s="17"/>
      <c r="M26" s="8" t="s">
        <v>94</v>
      </c>
      <c r="N26" s="41"/>
      <c r="O26" s="9" t="s">
        <v>115</v>
      </c>
      <c r="P26" s="41"/>
    </row>
    <row r="27" spans="1:17" ht="12" customHeight="1" thickBot="1">
      <c r="B27" s="10"/>
      <c r="C27" s="11"/>
      <c r="D27" s="7" t="s">
        <v>108</v>
      </c>
      <c r="F27" s="9" t="s">
        <v>18</v>
      </c>
      <c r="H27" s="7" t="s">
        <v>109</v>
      </c>
      <c r="I27" s="13"/>
      <c r="J27" s="17"/>
      <c r="M27" s="8" t="s">
        <v>114</v>
      </c>
      <c r="N27" s="41"/>
      <c r="O27" s="9" t="s">
        <v>115</v>
      </c>
      <c r="P27" s="41"/>
    </row>
    <row r="28" spans="1:17" ht="12" customHeight="1" thickBot="1">
      <c r="A28" s="8">
        <v>54</v>
      </c>
      <c r="B28" s="10">
        <v>40357</v>
      </c>
      <c r="C28" s="11">
        <v>0.85416666666666663</v>
      </c>
      <c r="D28" s="8" t="str">
        <f>'Group G'!I4</f>
        <v/>
      </c>
      <c r="E28" s="41"/>
      <c r="F28" s="8" t="s">
        <v>115</v>
      </c>
      <c r="G28" s="41"/>
      <c r="H28" s="8" t="str">
        <f>'Group H'!I5</f>
        <v/>
      </c>
      <c r="I28" s="13"/>
      <c r="J28" s="17"/>
      <c r="N28"/>
      <c r="O28"/>
      <c r="P28"/>
    </row>
    <row r="29" spans="1:17" ht="12" customHeight="1" thickBot="1">
      <c r="B29" s="10"/>
      <c r="C29" s="11"/>
      <c r="D29" s="8" t="s">
        <v>94</v>
      </c>
      <c r="E29" s="41"/>
      <c r="F29" s="9" t="s">
        <v>115</v>
      </c>
      <c r="G29" s="41"/>
      <c r="I29" s="13"/>
      <c r="J29" s="17"/>
      <c r="M29" s="8" t="s">
        <v>127</v>
      </c>
      <c r="O29" s="15" t="s">
        <v>18</v>
      </c>
      <c r="Q29" s="8" t="s">
        <v>128</v>
      </c>
    </row>
    <row r="30" spans="1:17" ht="12" customHeight="1" thickBot="1">
      <c r="B30" s="10"/>
      <c r="C30" s="11"/>
      <c r="D30" s="8" t="s">
        <v>114</v>
      </c>
      <c r="E30" s="41"/>
      <c r="F30" s="9" t="s">
        <v>115</v>
      </c>
      <c r="G30" s="41"/>
      <c r="I30" s="13"/>
      <c r="J30" s="17">
        <v>62</v>
      </c>
      <c r="K30" s="10">
        <v>40366</v>
      </c>
      <c r="L30" s="11">
        <v>0.85416666666666663</v>
      </c>
      <c r="M30" s="8" t="str">
        <f>IF(N13&gt;P13,M13,IF(N13&lt;P13,Q13,IF(N13=P13,IF(N14&gt;P14,M13,IF(N14&lt;P14,Q13,IF(N14=P14,IF(N15&gt;P15,M13,IF(N15&lt;P15,Q13,""))))))))</f>
        <v/>
      </c>
      <c r="N30" s="41"/>
      <c r="O30" s="9" t="s">
        <v>115</v>
      </c>
      <c r="P30" s="41"/>
      <c r="Q30" s="8" t="str">
        <f>IF(N18&gt;P18,M18,IF(N18&lt;P18,Q18,IF(N18=P18,IF(N19&gt;P19,M18,IF(N19&lt;P19,Q18,IF(N19=P19,IF(N20&gt;P20,M18,IF(N20&lt;P20,Q18,""))))))))</f>
        <v/>
      </c>
    </row>
    <row r="31" spans="1:17" ht="12" customHeight="1" thickBot="1">
      <c r="B31" s="10"/>
      <c r="C31" s="11"/>
      <c r="I31" s="13"/>
      <c r="J31" s="17"/>
      <c r="M31" s="8" t="s">
        <v>94</v>
      </c>
      <c r="N31" s="41"/>
      <c r="O31" s="9" t="s">
        <v>115</v>
      </c>
      <c r="P31" s="41"/>
    </row>
    <row r="32" spans="1:17" ht="12" customHeight="1" thickBot="1">
      <c r="A32" s="8">
        <v>55</v>
      </c>
      <c r="B32" s="10"/>
      <c r="C32" s="11"/>
      <c r="D32" s="7" t="s">
        <v>110</v>
      </c>
      <c r="F32" s="9" t="s">
        <v>18</v>
      </c>
      <c r="H32" s="7" t="s">
        <v>111</v>
      </c>
      <c r="I32" s="13"/>
      <c r="J32" s="17"/>
      <c r="M32" s="8" t="s">
        <v>114</v>
      </c>
      <c r="N32" s="41"/>
      <c r="O32" s="9" t="s">
        <v>115</v>
      </c>
      <c r="P32" s="41"/>
    </row>
    <row r="33" spans="1:17" ht="12" customHeight="1" thickBot="1">
      <c r="B33" s="10">
        <v>40358</v>
      </c>
      <c r="C33" s="11">
        <v>0.66666666666666663</v>
      </c>
      <c r="D33" s="8" t="str">
        <f>'Group F'!I4</f>
        <v/>
      </c>
      <c r="E33" s="41"/>
      <c r="F33" s="9" t="s">
        <v>115</v>
      </c>
      <c r="G33" s="41"/>
      <c r="H33" s="8" t="str">
        <f>'Group E'!I5</f>
        <v/>
      </c>
      <c r="J33" s="17"/>
    </row>
    <row r="34" spans="1:17" ht="12" customHeight="1" thickBot="1">
      <c r="B34" s="10"/>
      <c r="C34" s="11"/>
      <c r="D34" s="8" t="s">
        <v>94</v>
      </c>
      <c r="E34" s="41"/>
      <c r="F34" s="9" t="s">
        <v>115</v>
      </c>
      <c r="G34" s="41"/>
      <c r="I34" s="13"/>
      <c r="J34" s="17"/>
    </row>
    <row r="35" spans="1:17" ht="12" customHeight="1" thickBot="1">
      <c r="B35" s="10"/>
      <c r="C35" s="11"/>
      <c r="D35" s="8" t="s">
        <v>114</v>
      </c>
      <c r="E35" s="41"/>
      <c r="F35" s="9" t="s">
        <v>115</v>
      </c>
      <c r="G35" s="41"/>
      <c r="I35" s="13"/>
      <c r="J35" s="42" t="s">
        <v>97</v>
      </c>
      <c r="K35" s="42"/>
      <c r="L35" s="42"/>
      <c r="M35" s="42"/>
      <c r="N35" s="42"/>
      <c r="O35" s="42"/>
      <c r="P35" s="42"/>
      <c r="Q35" s="42"/>
    </row>
    <row r="36" spans="1:17" ht="12" customHeight="1" thickBot="1">
      <c r="B36" s="10"/>
      <c r="C36" s="11"/>
      <c r="I36" s="13"/>
      <c r="J36" s="17"/>
      <c r="M36" s="8" t="s">
        <v>131</v>
      </c>
      <c r="O36" s="15" t="s">
        <v>18</v>
      </c>
      <c r="Q36" s="8" t="s">
        <v>132</v>
      </c>
    </row>
    <row r="37" spans="1:17" ht="12" customHeight="1" thickBot="1">
      <c r="A37" s="8">
        <v>56</v>
      </c>
      <c r="B37" s="10"/>
      <c r="C37" s="11"/>
      <c r="D37" s="7" t="s">
        <v>112</v>
      </c>
      <c r="F37" s="9" t="s">
        <v>18</v>
      </c>
      <c r="H37" s="7" t="s">
        <v>113</v>
      </c>
      <c r="I37" s="13"/>
      <c r="J37" s="17">
        <v>63</v>
      </c>
      <c r="K37" s="10">
        <v>40369</v>
      </c>
      <c r="L37" s="11">
        <v>0.85416666666666663</v>
      </c>
      <c r="M37" s="8" t="str">
        <f>IF(N25&gt;P25,Q25,IF(N25&lt;P25,M25,IF(N25=P25,IF(N26&gt;P26,Q25,IF(N26&lt;P26,M25,IF(N26=P26,IF(N27&gt;P27,Q25,IF(N27&lt;P27,M25,""))))))))</f>
        <v/>
      </c>
      <c r="N37" s="41"/>
      <c r="O37" s="9" t="s">
        <v>115</v>
      </c>
      <c r="P37" s="41"/>
      <c r="Q37" s="8" t="str">
        <f>IF(N30&gt;P30,Q30,IF(N30&lt;P30,M30,IF(N30=P30,IF(N31&gt;P31,Q30,IF(N31&lt;P31,M30,IF(N31=P31,IF(N32&gt;P32,Q30,IF(N32&lt;P32,M30,""))))))))</f>
        <v/>
      </c>
    </row>
    <row r="38" spans="1:17" ht="12" customHeight="1" thickBot="1">
      <c r="B38" s="10">
        <v>40358</v>
      </c>
      <c r="C38" s="11">
        <v>0.85416666666666663</v>
      </c>
      <c r="D38" s="8" t="str">
        <f>'Group H'!I4</f>
        <v/>
      </c>
      <c r="E38" s="41"/>
      <c r="F38" s="8" t="s">
        <v>115</v>
      </c>
      <c r="G38" s="41"/>
      <c r="H38" s="8" t="str">
        <f>'Group G'!I5</f>
        <v/>
      </c>
      <c r="I38" s="13"/>
      <c r="J38" s="18"/>
      <c r="M38" s="8" t="s">
        <v>94</v>
      </c>
      <c r="N38" s="41"/>
      <c r="O38" s="9" t="s">
        <v>115</v>
      </c>
      <c r="P38" s="41"/>
    </row>
    <row r="39" spans="1:17" ht="12" customHeight="1" thickBot="1">
      <c r="D39" s="8" t="s">
        <v>94</v>
      </c>
      <c r="E39" s="41"/>
      <c r="F39" s="9" t="s">
        <v>115</v>
      </c>
      <c r="G39" s="41"/>
      <c r="J39" s="18"/>
      <c r="M39" s="8" t="s">
        <v>114</v>
      </c>
      <c r="N39" s="41"/>
      <c r="O39" s="9" t="s">
        <v>115</v>
      </c>
      <c r="P39" s="41"/>
    </row>
    <row r="40" spans="1:17" ht="12" customHeight="1" thickBot="1">
      <c r="D40" s="8" t="s">
        <v>114</v>
      </c>
      <c r="E40" s="41"/>
      <c r="F40" s="9" t="s">
        <v>115</v>
      </c>
      <c r="G40" s="41"/>
      <c r="J40" s="18"/>
      <c r="N40" s="16"/>
      <c r="O40" s="9"/>
      <c r="P40" s="16"/>
    </row>
    <row r="41" spans="1:17" ht="12" customHeight="1">
      <c r="J41" s="18"/>
      <c r="N41" s="16"/>
      <c r="O41" s="9"/>
      <c r="P41" s="16"/>
    </row>
    <row r="42" spans="1:17" ht="12" customHeight="1">
      <c r="J42" s="42" t="s">
        <v>96</v>
      </c>
      <c r="K42" s="42"/>
      <c r="L42" s="42"/>
      <c r="M42" s="42"/>
      <c r="N42" s="42"/>
      <c r="O42" s="42"/>
      <c r="P42" s="42"/>
      <c r="Q42" s="42"/>
    </row>
    <row r="43" spans="1:17" ht="12" customHeight="1" thickBot="1">
      <c r="F43" s="8"/>
      <c r="M43" s="8" t="s">
        <v>129</v>
      </c>
      <c r="O43" s="15" t="s">
        <v>18</v>
      </c>
      <c r="Q43" s="8" t="s">
        <v>130</v>
      </c>
    </row>
    <row r="44" spans="1:17" ht="12" customHeight="1" thickBot="1">
      <c r="F44" s="8"/>
      <c r="I44" s="13"/>
      <c r="J44" s="8">
        <v>64</v>
      </c>
      <c r="K44" s="10">
        <v>40370</v>
      </c>
      <c r="L44" s="11">
        <v>0.85416666666666663</v>
      </c>
      <c r="M44" s="8" t="str">
        <f>IF(N25&gt;P25,M25,IF(N25&lt;P25,Q25,IF(N25=P25,IF(N26&gt;P26,M25,IF(N26&lt;P26,Q25,IF(N26=P26,IF(N27&gt;P27,M25,IF(N27&lt;P27,Q25,""))))))))</f>
        <v/>
      </c>
      <c r="N44" s="41"/>
      <c r="O44" s="9" t="s">
        <v>115</v>
      </c>
      <c r="P44" s="41"/>
      <c r="Q44" s="8" t="str">
        <f>IF(N30&gt;P30,M30,IF(N30&lt;P30,Q30,IF(N30=P30,IF(N31&gt;P31,M30,IF(N31&lt;P31,Q30,IF(N31=P31,IF(N32&gt;P32,M30,IF(N32&lt;P32,Q30,""))))))))</f>
        <v/>
      </c>
    </row>
    <row r="45" spans="1:17" ht="12" customHeight="1" thickBot="1">
      <c r="F45" s="8"/>
      <c r="I45" s="13"/>
      <c r="M45" s="8" t="s">
        <v>94</v>
      </c>
      <c r="N45" s="41"/>
      <c r="O45" s="9" t="s">
        <v>115</v>
      </c>
      <c r="P45" s="41"/>
    </row>
    <row r="46" spans="1:17" ht="12" customHeight="1" thickBot="1">
      <c r="F46" s="8"/>
      <c r="I46" s="13"/>
      <c r="M46" s="8" t="s">
        <v>114</v>
      </c>
      <c r="N46" s="41"/>
      <c r="O46" s="9" t="s">
        <v>115</v>
      </c>
      <c r="P46" s="41"/>
    </row>
    <row r="47" spans="1:17" ht="12" customHeight="1">
      <c r="F47" s="8"/>
      <c r="I47" s="13"/>
    </row>
    <row r="48" spans="1:17" ht="12" customHeight="1">
      <c r="F48" s="8"/>
      <c r="J48" s="13"/>
      <c r="M48" s="8" t="str">
        <f>M44&amp;" have won the world cup"</f>
        <v xml:space="preserve"> have won the world cup</v>
      </c>
    </row>
    <row r="49" spans="6:10" ht="12" customHeight="1">
      <c r="F49" s="8"/>
      <c r="J49" s="13"/>
    </row>
    <row r="50" spans="6:10" ht="12" customHeight="1">
      <c r="F50" s="8"/>
      <c r="J50" s="13"/>
    </row>
    <row r="51" spans="6:10" ht="12" customHeight="1">
      <c r="F51" s="8"/>
      <c r="J51" s="13"/>
    </row>
    <row r="52" spans="6:10" ht="12" customHeight="1">
      <c r="F52" s="8"/>
    </row>
    <row r="53" spans="6:10" ht="12" customHeight="1">
      <c r="F53" s="8"/>
    </row>
    <row r="54" spans="6:10" ht="12" customHeight="1">
      <c r="F54" s="8"/>
    </row>
    <row r="55" spans="6:10" ht="12" customHeight="1">
      <c r="F55" s="8"/>
    </row>
    <row r="56" spans="6:10" ht="12" customHeight="1">
      <c r="F56" s="8"/>
    </row>
    <row r="57" spans="6:10" ht="12" customHeight="1">
      <c r="F57" s="8"/>
    </row>
  </sheetData>
  <sheetProtection sheet="1" objects="1" scenarios="1"/>
  <mergeCells count="5">
    <mergeCell ref="A1:H1"/>
    <mergeCell ref="J1:Q1"/>
    <mergeCell ref="J23:Q23"/>
    <mergeCell ref="J35:Q35"/>
    <mergeCell ref="J42:Q42"/>
  </mergeCells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M55"/>
  <sheetViews>
    <sheetView workbookViewId="0">
      <selection activeCell="M3" sqref="M3"/>
    </sheetView>
  </sheetViews>
  <sheetFormatPr defaultRowHeight="15"/>
  <cols>
    <col min="2" max="2" width="12.5703125" bestFit="1" customWidth="1"/>
  </cols>
  <sheetData>
    <row r="1" spans="1:13">
      <c r="A1" s="1" t="s">
        <v>19</v>
      </c>
      <c r="D1" s="4"/>
      <c r="E1" s="4"/>
      <c r="F1" s="4"/>
      <c r="G1" s="4"/>
      <c r="H1" s="4"/>
      <c r="I1" s="4"/>
      <c r="J1" s="4"/>
    </row>
    <row r="2" spans="1:13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0</v>
      </c>
      <c r="H2" s="1" t="s">
        <v>1</v>
      </c>
      <c r="I2" s="1" t="s">
        <v>4</v>
      </c>
      <c r="J2" s="1" t="s">
        <v>134</v>
      </c>
      <c r="K2" s="1" t="s">
        <v>6</v>
      </c>
      <c r="L2" s="1" t="s">
        <v>134</v>
      </c>
      <c r="M2" s="1" t="s">
        <v>135</v>
      </c>
    </row>
    <row r="3" spans="1:13">
      <c r="A3">
        <f>K3+L3+M3</f>
        <v>1</v>
      </c>
      <c r="B3" t="s">
        <v>20</v>
      </c>
      <c r="C3">
        <f>COUNT('Group A'!C4,'Group A'!C6,'Group A'!E9)</f>
        <v>0</v>
      </c>
      <c r="D3">
        <f>COUNTIF('Group A'!$AB$4:$AB$6,"1")</f>
        <v>0</v>
      </c>
      <c r="E3">
        <f>COUNTIF('Group A'!$AD$4:$AD$6,"1")</f>
        <v>0</v>
      </c>
      <c r="F3">
        <f>COUNTIF('Group A'!$AC$4:$AC$6,"1")</f>
        <v>0</v>
      </c>
      <c r="G3">
        <f>IFERROR('Group A'!$C$4+'Group A'!$C$6+'Group A'!$E$9,0)</f>
        <v>0</v>
      </c>
      <c r="H3">
        <f>IFERROR('Group A'!$E$4+'Group A'!$E$6+'Group A'!$C$9,0)</f>
        <v>0</v>
      </c>
      <c r="I3">
        <f>$D3*Data!$B$2+Calculations!$F3*Data!$B$3</f>
        <v>0</v>
      </c>
      <c r="J3">
        <f>G3-H3</f>
        <v>0</v>
      </c>
      <c r="K3">
        <f>RANK(I3,$I$3:$I$6)</f>
        <v>1</v>
      </c>
      <c r="L3">
        <f>SUMPRODUCT(($I$3:$I$6=I3)*($J$3:$J$6&gt;J3))</f>
        <v>0</v>
      </c>
      <c r="M3">
        <f>SUMPRODUCT(($I$3:$I$6=I3)*($J$3:$J$6=J3)*($G$3:$G$6&gt;G3))</f>
        <v>0</v>
      </c>
    </row>
    <row r="4" spans="1:13">
      <c r="A4">
        <f t="shared" ref="A4:A6" si="0">K4+L4+M4</f>
        <v>1</v>
      </c>
      <c r="B4" t="s">
        <v>21</v>
      </c>
      <c r="C4">
        <f>COUNT('Group A'!E4,'Group A'!E7,'Group A'!C8)</f>
        <v>0</v>
      </c>
      <c r="D4">
        <f>COUNTIF('Group A'!$AB$10:$AB$12,"1")</f>
        <v>0</v>
      </c>
      <c r="E4">
        <f>COUNTIF('Group A'!$AD$10:$AD$12,"1")</f>
        <v>0</v>
      </c>
      <c r="F4">
        <f>COUNTIF('Group A'!$AC$10:$AC$12,"1")</f>
        <v>0</v>
      </c>
      <c r="G4">
        <f>IFERROR('Group A'!$E$4+'Group A'!$E$7+'Group A'!$C$8,0)</f>
        <v>0</v>
      </c>
      <c r="H4">
        <f>IFERROR('Group A'!$C$4+'Group A'!$C$7+'Group A'!$E$8,0)</f>
        <v>0</v>
      </c>
      <c r="I4">
        <f>$D4*Data!$B$2+Calculations!$F4*Data!$B$3</f>
        <v>0</v>
      </c>
      <c r="J4">
        <f t="shared" ref="J4:J6" si="1">G4-H4</f>
        <v>0</v>
      </c>
      <c r="K4">
        <f t="shared" ref="K4:K6" si="2">RANK(I4,$I$3:$I$6)</f>
        <v>1</v>
      </c>
      <c r="L4">
        <f t="shared" ref="L4:L6" si="3">SUMPRODUCT(($I$3:$I$6=I4)*($J$3:$J$6&gt;J4))</f>
        <v>0</v>
      </c>
      <c r="M4">
        <f t="shared" ref="M4:M6" si="4">SUMPRODUCT(($I$3:$I$6=I4)*($J$3:$J$6=J4)*($G$3:$G$6&gt;G4))</f>
        <v>0</v>
      </c>
    </row>
    <row r="5" spans="1:13">
      <c r="A5">
        <f t="shared" si="0"/>
        <v>1</v>
      </c>
      <c r="B5" t="s">
        <v>22</v>
      </c>
      <c r="C5">
        <f>COUNT('Group A'!C5,'Group A'!E6,'Group A'!E8)</f>
        <v>0</v>
      </c>
      <c r="D5">
        <f>COUNTIF('Group A'!$AB$13:$AB$15,"1")</f>
        <v>0</v>
      </c>
      <c r="E5">
        <f>COUNTIF('Group A'!$AD$13:$AD$15,"1")</f>
        <v>0</v>
      </c>
      <c r="F5">
        <f>COUNTIF('Group A'!$AC$13:$AC$15,"1")</f>
        <v>0</v>
      </c>
      <c r="G5">
        <f>IFERROR('Group A'!$C$5+'Group A'!$E$6+'Group A'!$E$8,0)</f>
        <v>0</v>
      </c>
      <c r="H5">
        <f>IFERROR('Group A'!$E$5+'Group A'!$C$6+'Group A'!$C$8,0)</f>
        <v>0</v>
      </c>
      <c r="I5">
        <f>$D5*Data!$B$2+Calculations!$F5*Data!$B$3</f>
        <v>0</v>
      </c>
      <c r="J5">
        <f t="shared" si="1"/>
        <v>0</v>
      </c>
      <c r="K5">
        <f t="shared" si="2"/>
        <v>1</v>
      </c>
      <c r="L5">
        <f t="shared" si="3"/>
        <v>0</v>
      </c>
      <c r="M5">
        <f t="shared" si="4"/>
        <v>0</v>
      </c>
    </row>
    <row r="6" spans="1:13">
      <c r="A6">
        <f t="shared" si="0"/>
        <v>1</v>
      </c>
      <c r="B6" t="s">
        <v>23</v>
      </c>
      <c r="C6">
        <f>COUNT('Group A'!E5,'Group A'!C7,'Group A'!C9)</f>
        <v>0</v>
      </c>
      <c r="D6">
        <f>COUNTIF('Group A'!$AB$7:$AB$9,"1")</f>
        <v>0</v>
      </c>
      <c r="E6">
        <f>COUNTIF('Group A'!$AD$7:$AD$9,"1")</f>
        <v>0</v>
      </c>
      <c r="F6">
        <f>COUNTIF('Group A'!$AC$7:$AC$9,"1")</f>
        <v>0</v>
      </c>
      <c r="G6">
        <f>IFERROR('Group A'!$E$5+'Group A'!$C$7+'Group A'!$C$9,0)</f>
        <v>0</v>
      </c>
      <c r="H6">
        <f>IFERROR('Group A'!$C$5+'Group A'!$E$7+'Group A'!$E$9,0)</f>
        <v>0</v>
      </c>
      <c r="I6">
        <f>$D6*Data!$B$2+Calculations!$F6*Data!$B$3</f>
        <v>0</v>
      </c>
      <c r="J6">
        <f t="shared" si="1"/>
        <v>0</v>
      </c>
      <c r="K6">
        <f t="shared" si="2"/>
        <v>1</v>
      </c>
      <c r="L6">
        <f t="shared" si="3"/>
        <v>0</v>
      </c>
      <c r="M6">
        <f t="shared" si="4"/>
        <v>0</v>
      </c>
    </row>
    <row r="8" spans="1:13">
      <c r="A8" s="1" t="s">
        <v>24</v>
      </c>
    </row>
    <row r="9" spans="1:13">
      <c r="A9" s="1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0</v>
      </c>
      <c r="H9" s="1" t="s">
        <v>1</v>
      </c>
      <c r="I9" s="1" t="s">
        <v>4</v>
      </c>
      <c r="J9" s="1" t="s">
        <v>134</v>
      </c>
      <c r="K9" s="1" t="s">
        <v>6</v>
      </c>
      <c r="L9" s="1" t="s">
        <v>134</v>
      </c>
      <c r="M9" s="1" t="s">
        <v>135</v>
      </c>
    </row>
    <row r="10" spans="1:13">
      <c r="A10">
        <f t="shared" ref="A10:A13" si="5">K10+L10+M10</f>
        <v>1</v>
      </c>
      <c r="B10" t="s">
        <v>52</v>
      </c>
      <c r="C10">
        <f>COUNT('Group B'!C4,'Group B'!E6,'Group B'!E8)</f>
        <v>0</v>
      </c>
      <c r="D10">
        <f>COUNTIF('Group B'!AB4:AB6,"1")</f>
        <v>0</v>
      </c>
      <c r="E10">
        <f>COUNTIF('Group B'!AD4:AD6,"1")</f>
        <v>0</v>
      </c>
      <c r="F10">
        <f>COUNTIF('Group B'!AC4:AC6,"1")</f>
        <v>0</v>
      </c>
      <c r="G10">
        <f>IFERROR('Group B'!C4+'Group B'!E6+'Group B'!E8,0)</f>
        <v>0</v>
      </c>
      <c r="H10">
        <f>IFERROR('Group B'!E4+'Group B'!C6+'Group B'!C8,0)</f>
        <v>0</v>
      </c>
      <c r="I10">
        <f>$D10*Data!$B$2+Calculations!$F10*Data!$B$3</f>
        <v>0</v>
      </c>
      <c r="J10">
        <f t="shared" ref="J10:J13" si="6">G10-H10</f>
        <v>0</v>
      </c>
      <c r="K10">
        <f>RANK(I10,$I$10:$I$13)</f>
        <v>1</v>
      </c>
      <c r="L10">
        <f>SUMPRODUCT(($I$10:$I$13=I10)*($J$10:$J$13&gt;J10))</f>
        <v>0</v>
      </c>
      <c r="M10">
        <f>SUMPRODUCT(($I$10:$I$13=I10)*($J$10:$J$13=J10)*($G$10:$G$13&gt;G10))</f>
        <v>0</v>
      </c>
    </row>
    <row r="11" spans="1:13">
      <c r="A11">
        <f t="shared" si="5"/>
        <v>1</v>
      </c>
      <c r="B11" t="s">
        <v>25</v>
      </c>
      <c r="C11">
        <f>COUNT('Group B'!E4,'Group B'!C7,'Group B'!C9)</f>
        <v>0</v>
      </c>
      <c r="D11">
        <f>COUNTIF('Group B'!AB7:AB9,"1")</f>
        <v>0</v>
      </c>
      <c r="E11">
        <f>COUNTIF('Group B'!AD7:AD9,"1")</f>
        <v>0</v>
      </c>
      <c r="F11">
        <f>COUNTIF('Group B'!AC7:AC9,"1")</f>
        <v>0</v>
      </c>
      <c r="G11">
        <f>IFERROR('Group B'!E4+'Group B'!C7+'Group B'!C9,0)</f>
        <v>0</v>
      </c>
      <c r="H11">
        <f>IFERROR('Group B'!C4+'Group B'!E7+'Group B'!E9,0)</f>
        <v>0</v>
      </c>
      <c r="I11">
        <f>$D11*Data!$B$2+Calculations!$F11*Data!$B$3</f>
        <v>0</v>
      </c>
      <c r="J11">
        <f t="shared" si="6"/>
        <v>0</v>
      </c>
      <c r="K11">
        <f t="shared" ref="K11:K13" si="7">RANK(I11,$I$10:$I$13)</f>
        <v>1</v>
      </c>
      <c r="L11">
        <f t="shared" ref="L11:L13" si="8">SUMPRODUCT(($I$10:$I$13=I11)*($J$10:$J$13&gt;J11))</f>
        <v>0</v>
      </c>
      <c r="M11">
        <f t="shared" ref="M11:M13" si="9">SUMPRODUCT(($I$10:$I$13=I11)*($J$10:$J$13=J11)*($G$10:$G$13&gt;G11))</f>
        <v>0</v>
      </c>
    </row>
    <row r="12" spans="1:13">
      <c r="A12">
        <f t="shared" si="5"/>
        <v>1</v>
      </c>
      <c r="B12" t="s">
        <v>26</v>
      </c>
      <c r="C12">
        <f>COUNT('Group B'!C5,'Group B'!C6,'Group B'!E9)</f>
        <v>0</v>
      </c>
      <c r="D12">
        <f>COUNTIF('Group B'!AB10:AB12,"1")</f>
        <v>0</v>
      </c>
      <c r="E12">
        <f>COUNTIF('Group B'!AD10:AD12,"1")</f>
        <v>0</v>
      </c>
      <c r="F12">
        <f>COUNTIF('Group B'!AC10:AC12,"1")</f>
        <v>0</v>
      </c>
      <c r="G12">
        <f>IFERROR('Group B'!C5+'Group B'!C6+'Group B'!E9,0)</f>
        <v>0</v>
      </c>
      <c r="H12">
        <f>IFERROR('Group B'!E5+'Group B'!E6+'Group B'!C9,0)</f>
        <v>0</v>
      </c>
      <c r="I12">
        <f>$D12*Data!$B$2+Calculations!$F12*Data!$B$3</f>
        <v>0</v>
      </c>
      <c r="J12">
        <f t="shared" si="6"/>
        <v>0</v>
      </c>
      <c r="K12">
        <f t="shared" si="7"/>
        <v>1</v>
      </c>
      <c r="L12">
        <f t="shared" si="8"/>
        <v>0</v>
      </c>
      <c r="M12">
        <f t="shared" si="9"/>
        <v>0</v>
      </c>
    </row>
    <row r="13" spans="1:13">
      <c r="A13">
        <f t="shared" si="5"/>
        <v>1</v>
      </c>
      <c r="B13" t="s">
        <v>27</v>
      </c>
      <c r="C13">
        <f>COUNT('Group B'!E5,'Group B'!E7,'Group B'!C8)</f>
        <v>0</v>
      </c>
      <c r="D13">
        <f>COUNTIF('Group B'!AB13:AB15,"1")</f>
        <v>0</v>
      </c>
      <c r="E13">
        <f>COUNTIF('Group B'!AD13:AD15,"1")</f>
        <v>0</v>
      </c>
      <c r="F13">
        <f>COUNTIF('Group B'!AC13:AC15,"1")</f>
        <v>0</v>
      </c>
      <c r="G13">
        <f>IFERROR('Group B'!E5+'Group B'!E7+'Group B'!C8,0)</f>
        <v>0</v>
      </c>
      <c r="H13">
        <f>IFERROR('Group B'!C5+'Group B'!C7+'Group B'!E8,0)</f>
        <v>0</v>
      </c>
      <c r="I13">
        <f>$D13*Data!$B$2+Calculations!$F13*Data!$B$3</f>
        <v>0</v>
      </c>
      <c r="J13">
        <f t="shared" si="6"/>
        <v>0</v>
      </c>
      <c r="K13">
        <f t="shared" si="7"/>
        <v>1</v>
      </c>
      <c r="L13">
        <f t="shared" si="8"/>
        <v>0</v>
      </c>
      <c r="M13">
        <f t="shared" si="9"/>
        <v>0</v>
      </c>
    </row>
    <row r="15" spans="1:13">
      <c r="A15" s="1" t="s">
        <v>28</v>
      </c>
    </row>
    <row r="16" spans="1:13">
      <c r="A16" s="1" t="s">
        <v>6</v>
      </c>
      <c r="B16" s="1" t="s">
        <v>7</v>
      </c>
      <c r="C16" s="1" t="s">
        <v>8</v>
      </c>
      <c r="D16" s="1" t="s">
        <v>9</v>
      </c>
      <c r="E16" s="1" t="s">
        <v>10</v>
      </c>
      <c r="F16" s="1" t="s">
        <v>11</v>
      </c>
      <c r="G16" s="1" t="s">
        <v>0</v>
      </c>
      <c r="H16" s="1" t="s">
        <v>1</v>
      </c>
      <c r="I16" s="1" t="s">
        <v>4</v>
      </c>
      <c r="J16" s="1" t="s">
        <v>134</v>
      </c>
      <c r="K16" s="1" t="s">
        <v>6</v>
      </c>
      <c r="L16" s="1" t="s">
        <v>134</v>
      </c>
      <c r="M16" s="1" t="s">
        <v>135</v>
      </c>
    </row>
    <row r="17" spans="1:13">
      <c r="A17">
        <f t="shared" ref="A17:A20" si="10">K17+L17+M17</f>
        <v>1</v>
      </c>
      <c r="B17" t="s">
        <v>29</v>
      </c>
      <c r="C17">
        <f>COUNT('Group C'!C4,'Group C'!C7,'Group C'!E8)</f>
        <v>0</v>
      </c>
      <c r="D17">
        <f>COUNTIF('Group C'!AB4:AB6,"1")</f>
        <v>0</v>
      </c>
      <c r="E17">
        <f>COUNTIF('Group C'!AD4:AD6,"1")</f>
        <v>0</v>
      </c>
      <c r="F17">
        <f>COUNTIF('Group C'!AC4:AC6,"1")</f>
        <v>0</v>
      </c>
      <c r="G17">
        <f>IFERROR('Group C'!C4+'Group C'!C7+'Group C'!E8,0)</f>
        <v>0</v>
      </c>
      <c r="H17">
        <f>IFERROR('Group C'!E4+'Group C'!E7+'Group C'!C8,0)</f>
        <v>0</v>
      </c>
      <c r="I17">
        <f>$D17*Data!$B$2+Calculations!$F17*Data!$B$3</f>
        <v>0</v>
      </c>
      <c r="J17">
        <f t="shared" ref="J17:J20" si="11">G17-H17</f>
        <v>0</v>
      </c>
      <c r="K17">
        <f>RANK(I17,$I$17:$I$20)</f>
        <v>1</v>
      </c>
      <c r="L17">
        <f>SUMPRODUCT(($I$17:$I$20=I17)*($J$17:$J$20&gt;J17))</f>
        <v>0</v>
      </c>
      <c r="M17">
        <f>SUMPRODUCT(($I$17:$I$20=I17)*($J$17:$J$20=J17)*($G$17:$G$20&gt;G17))</f>
        <v>0</v>
      </c>
    </row>
    <row r="18" spans="1:13">
      <c r="A18">
        <f t="shared" si="10"/>
        <v>1</v>
      </c>
      <c r="B18" t="s">
        <v>30</v>
      </c>
      <c r="C18">
        <f>COUNT('Group C'!E4,'Group C'!E6,'Group C'!C9)</f>
        <v>0</v>
      </c>
      <c r="D18">
        <f>COUNTIF('Group C'!AB7:AB9,"1")</f>
        <v>0</v>
      </c>
      <c r="E18">
        <f>COUNTIF('Group C'!AD7:AD9,"1")</f>
        <v>0</v>
      </c>
      <c r="F18">
        <f>COUNTIF('Group C'!AC7:AC9,"1")</f>
        <v>0</v>
      </c>
      <c r="G18">
        <f>IFERROR('Group C'!E4+'Group C'!E6+'Group C'!C9,0)</f>
        <v>0</v>
      </c>
      <c r="H18">
        <f>IFERROR('Group C'!C4+'Group C'!C6+'Group C'!E9,0)</f>
        <v>0</v>
      </c>
      <c r="I18">
        <f>$D18*Data!$B$2+Calculations!$F18*Data!$B$3</f>
        <v>0</v>
      </c>
      <c r="J18">
        <f t="shared" si="11"/>
        <v>0</v>
      </c>
      <c r="K18">
        <f t="shared" ref="K18:K20" si="12">RANK(I18,$I$17:$I$20)</f>
        <v>1</v>
      </c>
      <c r="L18">
        <f t="shared" ref="L18:L20" si="13">SUMPRODUCT(($I$17:$I$20=I18)*($J$17:$J$20&gt;J18))</f>
        <v>0</v>
      </c>
      <c r="M18">
        <f t="shared" ref="M18:M20" si="14">SUMPRODUCT(($I$17:$I$20=I18)*($J$17:$J$20=J18)*($G$17:$G$20&gt;G18))</f>
        <v>0</v>
      </c>
    </row>
    <row r="19" spans="1:13">
      <c r="A19">
        <f t="shared" si="10"/>
        <v>1</v>
      </c>
      <c r="B19" t="s">
        <v>31</v>
      </c>
      <c r="C19">
        <f>COUNT('Group C'!C5,'Group C'!E7,'Group C'!E9)</f>
        <v>0</v>
      </c>
      <c r="D19">
        <f>COUNTIF('Group C'!AB10:AB12,"1")</f>
        <v>0</v>
      </c>
      <c r="E19">
        <f>COUNTIF('Group C'!AD10:AD12,"1")</f>
        <v>0</v>
      </c>
      <c r="F19">
        <f>COUNTIF('Group C'!AC10:AC12,"1")</f>
        <v>0</v>
      </c>
      <c r="G19">
        <f>IFERROR('Group C'!C5+'Group C'!E7+'Group C'!E9,0)</f>
        <v>0</v>
      </c>
      <c r="H19">
        <f>IFERROR('Group C'!E5+'Group C'!C7+'Group C'!C9,0)</f>
        <v>0</v>
      </c>
      <c r="I19">
        <f>$D19*Data!$B$2+Calculations!$F19*Data!$B$3</f>
        <v>0</v>
      </c>
      <c r="J19">
        <f t="shared" si="11"/>
        <v>0</v>
      </c>
      <c r="K19">
        <f t="shared" si="12"/>
        <v>1</v>
      </c>
      <c r="L19">
        <f t="shared" si="13"/>
        <v>0</v>
      </c>
      <c r="M19">
        <f t="shared" si="14"/>
        <v>0</v>
      </c>
    </row>
    <row r="20" spans="1:13">
      <c r="A20">
        <f t="shared" si="10"/>
        <v>1</v>
      </c>
      <c r="B20" t="s">
        <v>32</v>
      </c>
      <c r="C20">
        <f>COUNT('Group C'!E5,'Group C'!C6,'Group C'!C8)</f>
        <v>0</v>
      </c>
      <c r="D20">
        <f>COUNTIF('Group C'!AB13:AB15,"1")</f>
        <v>0</v>
      </c>
      <c r="E20">
        <f>COUNTIF('Group C'!AD13:AD15,"1")</f>
        <v>0</v>
      </c>
      <c r="F20">
        <f>COUNTIF('Group C'!AC13:AC15,"1")</f>
        <v>0</v>
      </c>
      <c r="G20">
        <f>IFERROR('Group C'!E5+'Group C'!C6+'Group C'!C8,0)</f>
        <v>0</v>
      </c>
      <c r="H20">
        <f>IFERROR('Group C'!C5+'Group C'!E6+'Group C'!E8,0)</f>
        <v>0</v>
      </c>
      <c r="I20">
        <f>$D20*Data!$B$2+Calculations!$F20*Data!$B$3</f>
        <v>0</v>
      </c>
      <c r="J20">
        <f t="shared" si="11"/>
        <v>0</v>
      </c>
      <c r="K20">
        <f t="shared" si="12"/>
        <v>1</v>
      </c>
      <c r="L20">
        <f t="shared" si="13"/>
        <v>0</v>
      </c>
      <c r="M20">
        <f t="shared" si="14"/>
        <v>0</v>
      </c>
    </row>
    <row r="22" spans="1:13">
      <c r="A22" s="1" t="s">
        <v>33</v>
      </c>
    </row>
    <row r="23" spans="1:13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0</v>
      </c>
      <c r="H23" s="1" t="s">
        <v>1</v>
      </c>
      <c r="I23" s="1" t="s">
        <v>4</v>
      </c>
      <c r="J23" s="1" t="s">
        <v>134</v>
      </c>
      <c r="K23" s="1" t="s">
        <v>6</v>
      </c>
      <c r="L23" s="1" t="s">
        <v>134</v>
      </c>
      <c r="M23" s="1" t="s">
        <v>135</v>
      </c>
    </row>
    <row r="24" spans="1:13">
      <c r="A24">
        <f t="shared" ref="A24:A27" si="15">K24+L24+M24</f>
        <v>1</v>
      </c>
      <c r="B24" t="s">
        <v>34</v>
      </c>
      <c r="C24">
        <f>COUNT('Group D'!C4,'Group D'!E6,'Group D'!E9)</f>
        <v>0</v>
      </c>
      <c r="D24">
        <f>COUNTIF('Group D'!AB4:AB6,"1")</f>
        <v>0</v>
      </c>
      <c r="E24">
        <f>COUNTIF('Group D'!AD4:AD6,"1")</f>
        <v>0</v>
      </c>
      <c r="F24">
        <f>COUNTIF('Group D'!AC4:AC6,"1")</f>
        <v>0</v>
      </c>
      <c r="G24">
        <f>IFERROR('Group D'!C4+'Group D'!E6+'Group D'!E9,0)</f>
        <v>0</v>
      </c>
      <c r="H24">
        <f>IFERROR('Group D'!E4+'Group D'!C6+'Group D'!C9,0)</f>
        <v>0</v>
      </c>
      <c r="I24">
        <f>$D24*Data!$B$2+Calculations!$F24*Data!$B$3</f>
        <v>0</v>
      </c>
      <c r="J24">
        <f t="shared" ref="J24:J27" si="16">G24-H24</f>
        <v>0</v>
      </c>
      <c r="K24">
        <f>RANK(I24,$I$24:$I$27)</f>
        <v>1</v>
      </c>
      <c r="L24">
        <f>SUMPRODUCT(($I$24:$I$27=I24)*($J$24:$J$27&gt;J24))</f>
        <v>0</v>
      </c>
      <c r="M24">
        <f>SUMPRODUCT(($I$24:$I$27=I24)*($J$24:$J$27=J24)*($G$24:$G$27&gt;G24))</f>
        <v>0</v>
      </c>
    </row>
    <row r="25" spans="1:13">
      <c r="A25">
        <f t="shared" si="15"/>
        <v>1</v>
      </c>
      <c r="B25" t="s">
        <v>35</v>
      </c>
      <c r="C25">
        <f>COUNT('Group D'!E4,'Group D'!C7,'Group D'!C8)</f>
        <v>0</v>
      </c>
      <c r="D25">
        <f>COUNTIF('Group D'!AB7:AB9,"1")</f>
        <v>0</v>
      </c>
      <c r="E25">
        <f>COUNTIF('Group D'!AD7:AD9,"1")</f>
        <v>0</v>
      </c>
      <c r="F25">
        <f>COUNTIF('Group D'!AC7:AC9,"1")</f>
        <v>0</v>
      </c>
      <c r="G25">
        <f>IFERROR('Group D'!E4+'Group D'!C7+'Group D'!C8,0)</f>
        <v>0</v>
      </c>
      <c r="H25">
        <f>IFERROR('Group D'!C4+'Group D'!E7+'Group D'!E8,0)</f>
        <v>0</v>
      </c>
      <c r="I25">
        <f>$D25*Data!$B$2+Calculations!$F25*Data!$B$3</f>
        <v>0</v>
      </c>
      <c r="J25">
        <f t="shared" si="16"/>
        <v>0</v>
      </c>
      <c r="K25">
        <f t="shared" ref="K25:K27" si="17">RANK(I25,$I$24:$I$27)</f>
        <v>1</v>
      </c>
      <c r="L25">
        <f t="shared" ref="L25:L27" si="18">SUMPRODUCT(($I$24:$I$27=I25)*($J$24:$J$27&gt;J25))</f>
        <v>0</v>
      </c>
      <c r="M25">
        <f t="shared" ref="M25:M27" si="19">SUMPRODUCT(($I$24:$I$27=I25)*($J$24:$J$27=J25)*($G$24:$G$27&gt;G25))</f>
        <v>0</v>
      </c>
    </row>
    <row r="26" spans="1:13">
      <c r="A26">
        <f t="shared" si="15"/>
        <v>1</v>
      </c>
      <c r="B26" t="s">
        <v>36</v>
      </c>
      <c r="C26">
        <f>COUNT('Group D'!C5,'Group D'!C6,'Group D'!E8)</f>
        <v>0</v>
      </c>
      <c r="D26">
        <f>COUNTIF('Group C'!AB17:AB19,"1")</f>
        <v>0</v>
      </c>
      <c r="E26">
        <f>COUNTIF('Group D'!AD10:AD12,"1")</f>
        <v>0</v>
      </c>
      <c r="F26">
        <f>COUNTIF('Group D'!AC10:AC12,"1")</f>
        <v>0</v>
      </c>
      <c r="G26">
        <f>IFERROR('Group D'!C5+'Group D'!C6+'Group D'!E8,0)</f>
        <v>0</v>
      </c>
      <c r="H26">
        <f>IFERROR('Group D'!E5+'Group D'!E6+'Group D'!C8,0)</f>
        <v>0</v>
      </c>
      <c r="I26">
        <f>$D26*Data!$B$2+Calculations!$F26*Data!$B$3</f>
        <v>0</v>
      </c>
      <c r="J26">
        <f t="shared" si="16"/>
        <v>0</v>
      </c>
      <c r="K26">
        <f t="shared" si="17"/>
        <v>1</v>
      </c>
      <c r="L26">
        <f t="shared" si="18"/>
        <v>0</v>
      </c>
      <c r="M26">
        <f t="shared" si="19"/>
        <v>0</v>
      </c>
    </row>
    <row r="27" spans="1:13">
      <c r="A27">
        <f t="shared" si="15"/>
        <v>1</v>
      </c>
      <c r="B27" t="s">
        <v>37</v>
      </c>
      <c r="C27">
        <f>COUNT('Group D'!E5,'Group D'!E7,'Group D'!C9)</f>
        <v>0</v>
      </c>
      <c r="D27">
        <f>COUNTIF('Group D'!AB13:AB15,"1")</f>
        <v>0</v>
      </c>
      <c r="E27">
        <f>COUNTIF('Group D'!AD13:AD15,"1")</f>
        <v>0</v>
      </c>
      <c r="F27">
        <f>COUNTIF('Group D'!AC13:AC15,"1")</f>
        <v>0</v>
      </c>
      <c r="G27">
        <f>IFERROR('Group D'!E5+'Group D'!E7+'Group D'!C9,0)</f>
        <v>0</v>
      </c>
      <c r="H27">
        <f>IFERROR('Group D'!C5+'Group D'!C7+'Group D'!E9,0)</f>
        <v>0</v>
      </c>
      <c r="I27">
        <f>$D27*Data!$B$2+Calculations!$F27*Data!$B$3</f>
        <v>0</v>
      </c>
      <c r="J27">
        <f t="shared" si="16"/>
        <v>0</v>
      </c>
      <c r="K27">
        <f t="shared" si="17"/>
        <v>1</v>
      </c>
      <c r="L27">
        <f t="shared" si="18"/>
        <v>0</v>
      </c>
      <c r="M27">
        <f t="shared" si="19"/>
        <v>0</v>
      </c>
    </row>
    <row r="29" spans="1:13">
      <c r="A29" s="1" t="s">
        <v>38</v>
      </c>
    </row>
    <row r="30" spans="1:13">
      <c r="A30" s="1" t="s">
        <v>6</v>
      </c>
      <c r="B30" s="1" t="s">
        <v>7</v>
      </c>
      <c r="C30" s="1" t="s">
        <v>8</v>
      </c>
      <c r="D30" s="1" t="s">
        <v>9</v>
      </c>
      <c r="E30" s="1" t="s">
        <v>10</v>
      </c>
      <c r="F30" s="1" t="s">
        <v>11</v>
      </c>
      <c r="G30" s="1" t="s">
        <v>0</v>
      </c>
      <c r="H30" s="1" t="s">
        <v>1</v>
      </c>
      <c r="I30" s="1" t="s">
        <v>4</v>
      </c>
      <c r="J30" s="1" t="s">
        <v>134</v>
      </c>
      <c r="K30" s="1" t="s">
        <v>6</v>
      </c>
      <c r="L30" s="1" t="s">
        <v>134</v>
      </c>
      <c r="M30" s="1" t="s">
        <v>135</v>
      </c>
    </row>
    <row r="31" spans="1:13">
      <c r="A31">
        <f t="shared" ref="A31:A34" si="20">K31+L31+M31</f>
        <v>1</v>
      </c>
      <c r="B31" t="s">
        <v>39</v>
      </c>
      <c r="C31">
        <f>COUNT('Group E'!C4,'Group E'!C6,'Group E'!E9)</f>
        <v>0</v>
      </c>
      <c r="D31">
        <f>COUNTIF('Group E'!AB4:AB6,"1")</f>
        <v>0</v>
      </c>
      <c r="E31">
        <f>COUNTIF('Group E'!AD4:AD6,"1")</f>
        <v>0</v>
      </c>
      <c r="F31">
        <f>COUNTIF('Group E'!AC4:AC6,"1")</f>
        <v>0</v>
      </c>
      <c r="G31">
        <f>IFERROR('Group E'!C4+'Group E'!C6+'Group E'!E9,0)</f>
        <v>0</v>
      </c>
      <c r="H31">
        <f>IFERROR('Group E'!E4+'Group E'!E6+'Group E'!C9,0)</f>
        <v>0</v>
      </c>
      <c r="I31">
        <f>$D31*Data!$B$2+Calculations!$F31*Data!$B$3</f>
        <v>0</v>
      </c>
      <c r="J31">
        <f t="shared" ref="J31:J34" si="21">G31-H31</f>
        <v>0</v>
      </c>
      <c r="K31">
        <f>RANK(I31,$I$31:$I$34)</f>
        <v>1</v>
      </c>
      <c r="L31">
        <f>SUMPRODUCT(($I$31:$I$34=I31)*($J$31:$J$34&gt;J31))</f>
        <v>0</v>
      </c>
      <c r="M31">
        <f>SUMPRODUCT(($I$31:$I$34=I31)*($J$31:$J$34=J31)*($G$31:$G$34&gt;G31))</f>
        <v>0</v>
      </c>
    </row>
    <row r="32" spans="1:13">
      <c r="A32">
        <f t="shared" si="20"/>
        <v>1</v>
      </c>
      <c r="B32" t="s">
        <v>60</v>
      </c>
      <c r="C32">
        <f>COUNT('Group E'!E4,'Group E'!E7,'Group E'!C8)</f>
        <v>0</v>
      </c>
      <c r="D32">
        <f>COUNTIF('Group E'!AB7:AB9,"1")</f>
        <v>0</v>
      </c>
      <c r="E32">
        <f>COUNTIF('Group E'!AD7:AD9,"1")</f>
        <v>0</v>
      </c>
      <c r="F32">
        <f>COUNTIF('Group E'!AC7:AC9,"1")</f>
        <v>0</v>
      </c>
      <c r="G32">
        <f>IFERROR('Group E'!E4+'Group E'!E7+'Group E'!C8,0)</f>
        <v>0</v>
      </c>
      <c r="H32">
        <f>IFERROR('Group E'!C4+'Group E'!C7+'Group E'!E8,0)</f>
        <v>0</v>
      </c>
      <c r="I32">
        <f>$D32*Data!$B$2+Calculations!$F32*Data!$B$3</f>
        <v>0</v>
      </c>
      <c r="J32">
        <f t="shared" si="21"/>
        <v>0</v>
      </c>
      <c r="K32">
        <f t="shared" ref="K32:K34" si="22">RANK(I32,$I$31:$I$34)</f>
        <v>1</v>
      </c>
      <c r="L32">
        <f t="shared" ref="L32:L34" si="23">SUMPRODUCT(($I$31:$I$34=I32)*($J$31:$J$34&gt;J32))</f>
        <v>0</v>
      </c>
      <c r="M32">
        <f t="shared" ref="M32:M34" si="24">SUMPRODUCT(($I$31:$I$34=I32)*($J$31:$J$34=J32)*($G$31:$G$34&gt;G32))</f>
        <v>0</v>
      </c>
    </row>
    <row r="33" spans="1:13">
      <c r="A33">
        <f t="shared" si="20"/>
        <v>1</v>
      </c>
      <c r="B33" t="s">
        <v>40</v>
      </c>
      <c r="C33">
        <f>COUNT('Group E'!C5,'Group E'!E6,'Group E'!E8)</f>
        <v>0</v>
      </c>
      <c r="D33">
        <f>COUNTIF('Group E'!AB10:AB12,"1")</f>
        <v>0</v>
      </c>
      <c r="E33">
        <f>COUNTIF('Group E'!AD10:AD12,"1")</f>
        <v>0</v>
      </c>
      <c r="F33">
        <f>COUNTIF('Group E'!AC10:AC12,"1")</f>
        <v>0</v>
      </c>
      <c r="G33">
        <f>IFERROR('Group E'!C5+'Group E'!E6+'Group E'!E8,0)</f>
        <v>0</v>
      </c>
      <c r="H33">
        <f>IFERROR('Group E'!E5+'Group E'!C6+'Group E'!C8,0)</f>
        <v>0</v>
      </c>
      <c r="I33">
        <f>$D33*Data!$B$2+Calculations!$F33*Data!$B$3</f>
        <v>0</v>
      </c>
      <c r="J33">
        <f t="shared" si="21"/>
        <v>0</v>
      </c>
      <c r="K33">
        <f t="shared" si="22"/>
        <v>1</v>
      </c>
      <c r="L33">
        <f t="shared" si="23"/>
        <v>0</v>
      </c>
      <c r="M33">
        <f t="shared" si="24"/>
        <v>0</v>
      </c>
    </row>
    <row r="34" spans="1:13">
      <c r="A34">
        <f t="shared" si="20"/>
        <v>1</v>
      </c>
      <c r="B34" t="s">
        <v>41</v>
      </c>
      <c r="C34">
        <f>COUNT('Group E'!E5,'Group E'!C7,'Group E'!C9)</f>
        <v>0</v>
      </c>
      <c r="D34">
        <f>COUNTIF('Group E'!AB13:AB15,"1")</f>
        <v>0</v>
      </c>
      <c r="E34">
        <f>COUNTIF('Group E'!AD13:AD15,"1")</f>
        <v>0</v>
      </c>
      <c r="F34">
        <f>COUNTIF('Group E'!AC13:AC15,"1")</f>
        <v>0</v>
      </c>
      <c r="G34">
        <f>IFERROR('Group E'!E5+'Group E'!C7+'Group E'!C9,0)</f>
        <v>0</v>
      </c>
      <c r="H34">
        <f>IFERROR('Group E'!C5+'Group E'!E7+'Group E'!C9,0)</f>
        <v>0</v>
      </c>
      <c r="I34">
        <f>$D34*Data!$B$2+Calculations!$F34*Data!$B$3</f>
        <v>0</v>
      </c>
      <c r="J34">
        <f t="shared" si="21"/>
        <v>0</v>
      </c>
      <c r="K34">
        <f t="shared" si="22"/>
        <v>1</v>
      </c>
      <c r="L34">
        <f t="shared" si="23"/>
        <v>0</v>
      </c>
      <c r="M34">
        <f t="shared" si="24"/>
        <v>0</v>
      </c>
    </row>
    <row r="36" spans="1:13">
      <c r="A36" s="1" t="s">
        <v>42</v>
      </c>
    </row>
    <row r="37" spans="1:13">
      <c r="A37" s="1" t="s">
        <v>6</v>
      </c>
      <c r="B37" s="1" t="s">
        <v>7</v>
      </c>
      <c r="C37" s="1" t="s">
        <v>8</v>
      </c>
      <c r="D37" s="1" t="s">
        <v>9</v>
      </c>
      <c r="E37" s="1" t="s">
        <v>10</v>
      </c>
      <c r="F37" s="1" t="s">
        <v>11</v>
      </c>
      <c r="G37" s="1" t="s">
        <v>0</v>
      </c>
      <c r="H37" s="1" t="s">
        <v>1</v>
      </c>
      <c r="I37" s="1" t="s">
        <v>4</v>
      </c>
      <c r="J37" s="1" t="s">
        <v>134</v>
      </c>
      <c r="K37" s="1" t="s">
        <v>6</v>
      </c>
      <c r="L37" s="1" t="s">
        <v>134</v>
      </c>
      <c r="M37" s="1" t="s">
        <v>135</v>
      </c>
    </row>
    <row r="38" spans="1:13">
      <c r="A38">
        <f t="shared" ref="A38:A41" si="25">K38+L38+M38</f>
        <v>1</v>
      </c>
      <c r="B38" t="s">
        <v>43</v>
      </c>
      <c r="C38">
        <f>COUNT('Group F'!C4,'Group F'!C7,'Group F'!E8)</f>
        <v>0</v>
      </c>
      <c r="D38">
        <f>COUNTIF('Group F'!AB4:AB6,"1")</f>
        <v>0</v>
      </c>
      <c r="E38">
        <f>COUNTIF('Group F'!AD4:AD6,"1")</f>
        <v>0</v>
      </c>
      <c r="F38">
        <f>COUNTIF('Group F'!AC4:AC6,"1")</f>
        <v>0</v>
      </c>
      <c r="G38">
        <f>IFERROR('Group F'!C4+'Group F'!C7+'Group F'!E8,0)</f>
        <v>0</v>
      </c>
      <c r="H38">
        <f>IFERROR('Group F'!E4+'Group F'!E7+'Group F'!C8,0)</f>
        <v>0</v>
      </c>
      <c r="I38">
        <f>$D38*Data!$B$2+Calculations!$F38*Data!$B$3</f>
        <v>0</v>
      </c>
      <c r="J38">
        <f t="shared" ref="J38:J41" si="26">G38-H38</f>
        <v>0</v>
      </c>
      <c r="K38">
        <f>RANK(I38,$I$38:$I$41)</f>
        <v>1</v>
      </c>
      <c r="L38">
        <f>SUMPRODUCT(($I$38:$I$41=I38)*($J$38:$J$41&gt;J38))</f>
        <v>0</v>
      </c>
      <c r="M38">
        <f>SUMPRODUCT(($I$38:$I$41=I38)*($J$38:$J$41=J38)*($G$38:$G$41&gt;G38))</f>
        <v>0</v>
      </c>
    </row>
    <row r="39" spans="1:13">
      <c r="A39">
        <f t="shared" si="25"/>
        <v>1</v>
      </c>
      <c r="B39" t="s">
        <v>44</v>
      </c>
      <c r="C39">
        <f>COUNT('Group F'!E4,'Group F'!E6,'Group F'!C9)</f>
        <v>0</v>
      </c>
      <c r="D39">
        <f>COUNTIF('Group F'!AB7:AB9,"1")</f>
        <v>0</v>
      </c>
      <c r="E39">
        <f>COUNTIF('Group F'!AD7:AD9,"1")</f>
        <v>0</v>
      </c>
      <c r="F39">
        <f>COUNTIF('Group F'!AC7:AC9,"1")</f>
        <v>0</v>
      </c>
      <c r="G39">
        <f>IFERROR('Group F'!E4+'Group F'!E6+'Group F'!C9,0)</f>
        <v>0</v>
      </c>
      <c r="H39">
        <f>IFERROR('Group F'!C4+'Group F'!C6+'Group F'!E9,0)</f>
        <v>0</v>
      </c>
      <c r="I39">
        <f>$D39*Data!$B$2+Calculations!$F39*Data!$B$3</f>
        <v>0</v>
      </c>
      <c r="J39">
        <f t="shared" si="26"/>
        <v>0</v>
      </c>
      <c r="K39">
        <f t="shared" ref="K39:K41" si="27">RANK(I39,$I$38:$I$41)</f>
        <v>1</v>
      </c>
      <c r="L39">
        <f t="shared" ref="L39:L41" si="28">SUMPRODUCT(($I$38:$I$41=I39)*($J$38:$J$41&gt;J39))</f>
        <v>0</v>
      </c>
      <c r="M39">
        <f t="shared" ref="M39:M41" si="29">SUMPRODUCT(($I$38:$I$41=I39)*($J$38:$J$41=J39)*($G$38:$G$41&gt;G39))</f>
        <v>0</v>
      </c>
    </row>
    <row r="40" spans="1:13">
      <c r="A40">
        <f t="shared" si="25"/>
        <v>1</v>
      </c>
      <c r="B40" t="s">
        <v>45</v>
      </c>
      <c r="C40">
        <f>COUNT('Group F'!C5,'Group F'!E7,'Group F'!E9)</f>
        <v>0</v>
      </c>
      <c r="D40">
        <f>COUNTIF('Group F'!AB10:AB12,"1")</f>
        <v>0</v>
      </c>
      <c r="E40">
        <f>COUNTIF('Group F'!AD10:AD12,"1")</f>
        <v>0</v>
      </c>
      <c r="F40">
        <f>COUNTIF('Group F'!AC10:AC12,"1")</f>
        <v>0</v>
      </c>
      <c r="G40">
        <f>IFERROR('Group F'!C5+'Group F'!E7+'Group F'!E9,0)</f>
        <v>0</v>
      </c>
      <c r="H40">
        <f>IFERROR('Group F'!E5+'Group F'!C7+'Group F'!C9,0)</f>
        <v>0</v>
      </c>
      <c r="I40">
        <f>$D40*Data!$B$2+Calculations!$F40*Data!$B$3</f>
        <v>0</v>
      </c>
      <c r="J40">
        <f t="shared" si="26"/>
        <v>0</v>
      </c>
      <c r="K40">
        <f t="shared" si="27"/>
        <v>1</v>
      </c>
      <c r="L40">
        <f t="shared" si="28"/>
        <v>0</v>
      </c>
      <c r="M40">
        <f t="shared" si="29"/>
        <v>0</v>
      </c>
    </row>
    <row r="41" spans="1:13">
      <c r="A41">
        <f t="shared" si="25"/>
        <v>1</v>
      </c>
      <c r="B41" t="s">
        <v>46</v>
      </c>
      <c r="C41">
        <f>COUNT('Group F'!E5,'Group F'!C6,'Group F'!C8)</f>
        <v>0</v>
      </c>
      <c r="D41">
        <f>COUNTIF('Group F'!AB13:AB15,"1")</f>
        <v>0</v>
      </c>
      <c r="E41">
        <f>COUNTIF('Group F'!AD13:AD15,"1")</f>
        <v>0</v>
      </c>
      <c r="F41">
        <f>COUNTIF('Group F'!AC13:AC15,"1")</f>
        <v>0</v>
      </c>
      <c r="G41">
        <f>IFERROR('Group F'!E5+'Group F'!C6+'Group F'!C8,0)</f>
        <v>0</v>
      </c>
      <c r="H41">
        <f>IFERROR('Group F'!C5+'Group F'!E6+'Group F'!E8,0)</f>
        <v>0</v>
      </c>
      <c r="I41">
        <f>$D41*Data!$B$2+Calculations!$F41*Data!$B$3</f>
        <v>0</v>
      </c>
      <c r="J41">
        <f t="shared" si="26"/>
        <v>0</v>
      </c>
      <c r="K41">
        <f t="shared" si="27"/>
        <v>1</v>
      </c>
      <c r="L41">
        <f t="shared" si="28"/>
        <v>0</v>
      </c>
      <c r="M41">
        <f t="shared" si="29"/>
        <v>0</v>
      </c>
    </row>
    <row r="43" spans="1:13">
      <c r="A43" s="1" t="s">
        <v>47</v>
      </c>
    </row>
    <row r="44" spans="1:13">
      <c r="A44" s="1" t="s">
        <v>6</v>
      </c>
      <c r="B44" s="1" t="s">
        <v>7</v>
      </c>
      <c r="C44" s="1" t="s">
        <v>8</v>
      </c>
      <c r="D44" s="1" t="s">
        <v>9</v>
      </c>
      <c r="E44" s="1" t="s">
        <v>10</v>
      </c>
      <c r="F44" s="1" t="s">
        <v>11</v>
      </c>
      <c r="G44" s="1" t="s">
        <v>0</v>
      </c>
      <c r="H44" s="1" t="s">
        <v>1</v>
      </c>
      <c r="I44" s="1" t="s">
        <v>4</v>
      </c>
      <c r="J44" s="1" t="s">
        <v>134</v>
      </c>
      <c r="K44" s="1" t="s">
        <v>6</v>
      </c>
      <c r="L44" s="1" t="s">
        <v>134</v>
      </c>
      <c r="M44" s="1" t="s">
        <v>135</v>
      </c>
    </row>
    <row r="45" spans="1:13">
      <c r="A45">
        <f t="shared" ref="A45:A48" si="30">K45+L45+M45</f>
        <v>1</v>
      </c>
      <c r="B45" t="s">
        <v>59</v>
      </c>
      <c r="C45">
        <f>COUNT('Group G'!C4,'Group G'!E6,'Group G'!E9)</f>
        <v>0</v>
      </c>
      <c r="D45">
        <f>COUNTIF('Group G'!AB4:AB6,"1")</f>
        <v>0</v>
      </c>
      <c r="E45">
        <f>COUNTIF('Group G'!AD4:AD6,"1")</f>
        <v>0</v>
      </c>
      <c r="F45">
        <f>COUNTIF('Group G'!AC4:AC6,"1")</f>
        <v>0</v>
      </c>
      <c r="G45">
        <f>IFERROR('Group G'!C4+'Group G'!E6+'Group G'!E9,0)</f>
        <v>0</v>
      </c>
      <c r="H45">
        <f>IFERROR('Group G'!E4+'Group G'!C6+'Group G'!C9,0)</f>
        <v>0</v>
      </c>
      <c r="I45">
        <f>$D45*Data!$B$2+Calculations!$F45*Data!$B$3</f>
        <v>0</v>
      </c>
      <c r="J45">
        <f t="shared" ref="J45:J48" si="31">G45-H45</f>
        <v>0</v>
      </c>
      <c r="K45">
        <f>RANK(I45,$I$45:$I$48)</f>
        <v>1</v>
      </c>
      <c r="L45">
        <f>SUMPRODUCT(($I$45:$I$48=I45)*($J$45:$J$48&gt;J45))</f>
        <v>0</v>
      </c>
      <c r="M45">
        <f>SUMPRODUCT(($I$45:$I$48=I45)*($J$45:$J$48=J45)*($G$45:$G$48&gt;G45))</f>
        <v>0</v>
      </c>
    </row>
    <row r="46" spans="1:13">
      <c r="A46">
        <f t="shared" si="30"/>
        <v>1</v>
      </c>
      <c r="B46" t="s">
        <v>49</v>
      </c>
      <c r="C46">
        <f>COUNT('Group G'!E4,'Group G'!C7,'Group G'!C8)</f>
        <v>0</v>
      </c>
      <c r="D46">
        <f>COUNTIF('Group G'!AB7:AB9,"1")</f>
        <v>0</v>
      </c>
      <c r="E46">
        <f>COUNTIF('Group G'!AD7:AD9,"1")</f>
        <v>0</v>
      </c>
      <c r="F46">
        <f>COUNTIF('Group G'!AC7:AC9,"1")</f>
        <v>0</v>
      </c>
      <c r="G46">
        <f>IFERROR('Group G'!E4+'Group G'!C7+'Group G'!C8,0)</f>
        <v>0</v>
      </c>
      <c r="H46">
        <f>IFERROR('Group G'!C4+'Group G'!E7+'Group G'!E8,0)</f>
        <v>0</v>
      </c>
      <c r="I46">
        <f>$D46*Data!$B$2+Calculations!$F46*Data!$B$3</f>
        <v>0</v>
      </c>
      <c r="J46">
        <f t="shared" si="31"/>
        <v>0</v>
      </c>
      <c r="K46">
        <f t="shared" ref="K46:K48" si="32">RANK(I46,$I$45:$I$48)</f>
        <v>1</v>
      </c>
      <c r="L46">
        <f t="shared" ref="L46:L48" si="33">SUMPRODUCT(($I$45:$I$48=I46)*($J$45:$J$48&gt;J46))</f>
        <v>0</v>
      </c>
      <c r="M46">
        <f t="shared" ref="M46:M48" si="34">SUMPRODUCT(($I$45:$I$48=I46)*($J$45:$J$48=J46)*($G$45:$G$48&gt;G46))</f>
        <v>0</v>
      </c>
    </row>
    <row r="47" spans="1:13">
      <c r="A47">
        <f t="shared" si="30"/>
        <v>1</v>
      </c>
      <c r="B47" t="s">
        <v>50</v>
      </c>
      <c r="C47">
        <f>COUNT('Group G'!C5,'Group G'!C6,'Group G'!E8)</f>
        <v>0</v>
      </c>
      <c r="D47">
        <f>COUNTIF('Group G'!AB10:AB12,"1")</f>
        <v>0</v>
      </c>
      <c r="E47">
        <f>COUNTIF('Group G'!AD10:AD12,"1")</f>
        <v>0</v>
      </c>
      <c r="F47">
        <f>COUNTIF('Group G'!AC10:AC12,"1")</f>
        <v>0</v>
      </c>
      <c r="G47">
        <f>IFERROR('Group G'!C5+'Group G'!C6+'Group G'!E8,0)</f>
        <v>0</v>
      </c>
      <c r="H47">
        <f>IFERROR('Group G'!E5+'Group G'!E6+'Group G'!C8,0)</f>
        <v>0</v>
      </c>
      <c r="I47">
        <f>$D47*Data!$B$2+Calculations!$F47*Data!$B$3</f>
        <v>0</v>
      </c>
      <c r="J47">
        <f t="shared" si="31"/>
        <v>0</v>
      </c>
      <c r="K47">
        <f t="shared" si="32"/>
        <v>1</v>
      </c>
      <c r="L47">
        <f t="shared" si="33"/>
        <v>0</v>
      </c>
      <c r="M47">
        <f t="shared" si="34"/>
        <v>0</v>
      </c>
    </row>
    <row r="48" spans="1:13">
      <c r="A48">
        <f t="shared" si="30"/>
        <v>1</v>
      </c>
      <c r="B48" t="s">
        <v>51</v>
      </c>
      <c r="C48">
        <f>COUNT('Group G'!E5,'Group G'!E7,'Group G'!C9)</f>
        <v>0</v>
      </c>
      <c r="D48">
        <f>COUNTIF('Group G'!AB13:AB15,"1")</f>
        <v>0</v>
      </c>
      <c r="E48">
        <f>COUNTIF('Group G'!AD13:AD15,"1")</f>
        <v>0</v>
      </c>
      <c r="F48">
        <f>COUNTIF('Group G'!AC13:AC15,"1")</f>
        <v>0</v>
      </c>
      <c r="G48">
        <f>IFERROR('Group G'!E5+'Group G'!E7+'Group G'!C9,0)</f>
        <v>0</v>
      </c>
      <c r="H48">
        <f>IFERROR('Group G'!C5+'Group G'!C7+'Group G'!E9,0)</f>
        <v>0</v>
      </c>
      <c r="I48">
        <f>$D48*Data!$B$2+Calculations!$F48*Data!$B$3</f>
        <v>0</v>
      </c>
      <c r="J48">
        <f t="shared" si="31"/>
        <v>0</v>
      </c>
      <c r="K48">
        <f t="shared" si="32"/>
        <v>1</v>
      </c>
      <c r="L48">
        <f t="shared" si="33"/>
        <v>0</v>
      </c>
      <c r="M48">
        <f t="shared" si="34"/>
        <v>0</v>
      </c>
    </row>
    <row r="50" spans="1:13">
      <c r="A50" s="1" t="s">
        <v>53</v>
      </c>
    </row>
    <row r="51" spans="1:13">
      <c r="A51" s="1" t="s">
        <v>6</v>
      </c>
      <c r="B51" s="1" t="s">
        <v>7</v>
      </c>
      <c r="C51" s="1" t="s">
        <v>8</v>
      </c>
      <c r="D51" s="1" t="s">
        <v>9</v>
      </c>
      <c r="E51" s="1" t="s">
        <v>10</v>
      </c>
      <c r="F51" s="1" t="s">
        <v>11</v>
      </c>
      <c r="G51" s="1" t="s">
        <v>0</v>
      </c>
      <c r="H51" s="1" t="s">
        <v>1</v>
      </c>
      <c r="I51" s="1" t="s">
        <v>4</v>
      </c>
      <c r="J51" s="1" t="s">
        <v>134</v>
      </c>
      <c r="K51" s="1" t="s">
        <v>6</v>
      </c>
      <c r="L51" s="1" t="s">
        <v>134</v>
      </c>
      <c r="M51" s="1" t="s">
        <v>135</v>
      </c>
    </row>
    <row r="52" spans="1:13">
      <c r="A52">
        <f t="shared" ref="A52:A55" si="35">K52+L52+M52</f>
        <v>1</v>
      </c>
      <c r="B52" t="s">
        <v>54</v>
      </c>
      <c r="C52">
        <f>COUNT('Group H'!C4,'Group H'!E7,'Group H'!E9)</f>
        <v>0</v>
      </c>
      <c r="D52">
        <f>COUNTIF('Group H'!AB4:AB6,"1")</f>
        <v>0</v>
      </c>
      <c r="E52">
        <f>COUNTIF('Group H'!AD4:AD6,"1")</f>
        <v>0</v>
      </c>
      <c r="F52">
        <f>COUNTIF('Group H'!AC4:AC6,"1")</f>
        <v>0</v>
      </c>
      <c r="G52">
        <f>IFERROR('Group H'!C4+'Group H'!E7+'Group H'!E9,0)</f>
        <v>0</v>
      </c>
      <c r="H52">
        <f>IFERROR('Group H'!E4+'Group H'!C7+'Group H'!C9,0)</f>
        <v>0</v>
      </c>
      <c r="I52">
        <f>$D52*Data!$B$2+Calculations!$F52*Data!$B$3</f>
        <v>0</v>
      </c>
      <c r="J52">
        <f t="shared" ref="J52:J55" si="36">G52-H52</f>
        <v>0</v>
      </c>
      <c r="K52">
        <f>RANK(I52,$I$52:$I$55)</f>
        <v>1</v>
      </c>
      <c r="L52">
        <f>SUMPRODUCT(($I$52:$I$55=I52)*($J$52:$J$55&gt;J52))</f>
        <v>0</v>
      </c>
      <c r="M52">
        <f>SUMPRODUCT(($I$52:$I$55=I52)*($J$52:$J$55=J52)*($G$52:$G$55&gt;G52))</f>
        <v>0</v>
      </c>
    </row>
    <row r="53" spans="1:13">
      <c r="A53">
        <f t="shared" si="35"/>
        <v>1</v>
      </c>
      <c r="B53" t="s">
        <v>55</v>
      </c>
      <c r="C53">
        <f>COUNT('Group H'!E4,'Group H'!C6,'Group H'!C8)</f>
        <v>0</v>
      </c>
      <c r="D53">
        <f>COUNTIF('Group H'!AB7:AB9,"1")</f>
        <v>0</v>
      </c>
      <c r="E53">
        <f>COUNTIF('Group H'!AD7:AD9,"1")</f>
        <v>0</v>
      </c>
      <c r="F53">
        <f>COUNTIF('Group H'!AC7:AC9,"1")</f>
        <v>0</v>
      </c>
      <c r="G53">
        <f>IFERROR('Group H'!E4+'Group H'!C6+'Group H'!C8,0)</f>
        <v>0</v>
      </c>
      <c r="H53">
        <f>IFERROR('Group H'!C4+'Group H'!E6+'Group H'!E8,0)</f>
        <v>0</v>
      </c>
      <c r="I53">
        <f>$D53*Data!$B$2+Calculations!$F53*Data!$B$3</f>
        <v>0</v>
      </c>
      <c r="J53">
        <f t="shared" si="36"/>
        <v>0</v>
      </c>
      <c r="K53">
        <f t="shared" ref="K53:K55" si="37">RANK(I53,$I$52:$I$55)</f>
        <v>1</v>
      </c>
      <c r="L53">
        <f t="shared" ref="L53:L55" si="38">SUMPRODUCT(($I$52:$I$55=I53)*($J$52:$J$55&gt;J53))</f>
        <v>0</v>
      </c>
      <c r="M53">
        <f t="shared" ref="M53:M55" si="39">SUMPRODUCT(($I$52:$I$55=I53)*($J$52:$J$55=J53)*($G$52:$G$55&gt;G53))</f>
        <v>0</v>
      </c>
    </row>
    <row r="54" spans="1:13">
      <c r="A54">
        <f t="shared" si="35"/>
        <v>1</v>
      </c>
      <c r="B54" t="s">
        <v>56</v>
      </c>
      <c r="C54">
        <f>COUNT('Group H'!C5,'Group H'!C7,'Group H'!E8)</f>
        <v>0</v>
      </c>
      <c r="D54">
        <f>COUNTIF('Group H'!AB10:AB12,"1")</f>
        <v>0</v>
      </c>
      <c r="E54">
        <f>COUNTIF('Group H'!AD10:AD12,"1")</f>
        <v>0</v>
      </c>
      <c r="F54">
        <f>COUNTIF('Group H'!AC10:AC12,"1")</f>
        <v>0</v>
      </c>
      <c r="G54">
        <f>IFERROR('Group H'!C5+'Group H'!C7+'Group H'!E8,0)</f>
        <v>0</v>
      </c>
      <c r="H54">
        <f>IFERROR('Group H'!E5+'Group H'!E7+'Group H'!C8,0)</f>
        <v>0</v>
      </c>
      <c r="I54">
        <f>$D54*Data!$B$2+Calculations!$F54*Data!$B$3</f>
        <v>0</v>
      </c>
      <c r="J54">
        <f t="shared" si="36"/>
        <v>0</v>
      </c>
      <c r="K54">
        <f t="shared" si="37"/>
        <v>1</v>
      </c>
      <c r="L54">
        <f t="shared" si="38"/>
        <v>0</v>
      </c>
      <c r="M54">
        <f t="shared" si="39"/>
        <v>0</v>
      </c>
    </row>
    <row r="55" spans="1:13">
      <c r="A55">
        <f t="shared" si="35"/>
        <v>1</v>
      </c>
      <c r="B55" t="s">
        <v>57</v>
      </c>
      <c r="C55">
        <f>COUNT('Group H'!E5,'Group H'!E6,'Group H'!C9)</f>
        <v>0</v>
      </c>
      <c r="D55">
        <f>COUNTIF('Group H'!AB13:AB15,"1")</f>
        <v>0</v>
      </c>
      <c r="E55">
        <f>COUNTIF('Group H'!AD13:AD15,"1")</f>
        <v>0</v>
      </c>
      <c r="F55">
        <f>COUNTIF('Group H'!AC13:AC15,"1")</f>
        <v>0</v>
      </c>
      <c r="G55">
        <f>IFERROR('Group H'!E5+'Group H'!E6+'Group H'!C9,0)</f>
        <v>0</v>
      </c>
      <c r="H55">
        <f>IFERROR('Group H'!C5+'Group H'!C6+'Group H'!E9,0)</f>
        <v>0</v>
      </c>
      <c r="I55">
        <f>$D55*Data!$B$2+Calculations!$F55*Data!$B$3</f>
        <v>0</v>
      </c>
      <c r="J55">
        <f t="shared" si="36"/>
        <v>0</v>
      </c>
      <c r="K55">
        <f t="shared" si="37"/>
        <v>1</v>
      </c>
      <c r="L55">
        <f t="shared" si="38"/>
        <v>0</v>
      </c>
      <c r="M55">
        <f t="shared" si="39"/>
        <v>0</v>
      </c>
    </row>
  </sheetData>
  <sheetProtection sheet="1" objects="1" scenarios="1"/>
  <pageMargins left="0.7" right="0.7" top="0.75" bottom="0.75" header="0.3" footer="0.3"/>
  <pageSetup paperSize="9" orientation="portrait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E33"/>
  <sheetViews>
    <sheetView workbookViewId="0">
      <selection activeCell="F13" sqref="F13"/>
    </sheetView>
  </sheetViews>
  <sheetFormatPr defaultRowHeight="15"/>
  <cols>
    <col min="5" max="5" width="12.5703125" bestFit="1" customWidth="1"/>
  </cols>
  <sheetData>
    <row r="1" spans="1:5">
      <c r="A1" s="1" t="s">
        <v>3</v>
      </c>
      <c r="B1" s="1" t="s">
        <v>4</v>
      </c>
      <c r="D1" s="1" t="s">
        <v>15</v>
      </c>
      <c r="E1" s="1" t="s">
        <v>58</v>
      </c>
    </row>
    <row r="2" spans="1:5">
      <c r="A2" t="s">
        <v>12</v>
      </c>
      <c r="B2">
        <v>3</v>
      </c>
      <c r="D2" t="s">
        <v>19</v>
      </c>
      <c r="E2" t="s">
        <v>20</v>
      </c>
    </row>
    <row r="3" spans="1:5">
      <c r="A3" t="s">
        <v>5</v>
      </c>
      <c r="B3">
        <v>1</v>
      </c>
      <c r="D3" t="s">
        <v>19</v>
      </c>
      <c r="E3" t="s">
        <v>23</v>
      </c>
    </row>
    <row r="4" spans="1:5">
      <c r="D4" t="s">
        <v>19</v>
      </c>
      <c r="E4" t="s">
        <v>21</v>
      </c>
    </row>
    <row r="5" spans="1:5">
      <c r="D5" t="s">
        <v>19</v>
      </c>
      <c r="E5" t="s">
        <v>22</v>
      </c>
    </row>
    <row r="6" spans="1:5">
      <c r="D6" t="s">
        <v>24</v>
      </c>
      <c r="E6" t="s">
        <v>52</v>
      </c>
    </row>
    <row r="7" spans="1:5">
      <c r="D7" t="s">
        <v>24</v>
      </c>
      <c r="E7" t="s">
        <v>26</v>
      </c>
    </row>
    <row r="8" spans="1:5">
      <c r="D8" t="s">
        <v>24</v>
      </c>
      <c r="E8" t="s">
        <v>27</v>
      </c>
    </row>
    <row r="9" spans="1:5">
      <c r="D9" t="s">
        <v>24</v>
      </c>
      <c r="E9" t="s">
        <v>25</v>
      </c>
    </row>
    <row r="10" spans="1:5">
      <c r="D10" t="s">
        <v>28</v>
      </c>
      <c r="E10" t="s">
        <v>29</v>
      </c>
    </row>
    <row r="11" spans="1:5">
      <c r="D11" t="s">
        <v>28</v>
      </c>
      <c r="E11" t="s">
        <v>30</v>
      </c>
    </row>
    <row r="12" spans="1:5">
      <c r="D12" t="s">
        <v>28</v>
      </c>
      <c r="E12" t="s">
        <v>31</v>
      </c>
    </row>
    <row r="13" spans="1:5">
      <c r="D13" t="s">
        <v>28</v>
      </c>
      <c r="E13" t="s">
        <v>32</v>
      </c>
    </row>
    <row r="14" spans="1:5">
      <c r="D14" t="s">
        <v>33</v>
      </c>
      <c r="E14" t="s">
        <v>36</v>
      </c>
    </row>
    <row r="15" spans="1:5">
      <c r="D15" t="s">
        <v>33</v>
      </c>
      <c r="E15" t="s">
        <v>37</v>
      </c>
    </row>
    <row r="16" spans="1:5">
      <c r="D16" t="s">
        <v>33</v>
      </c>
      <c r="E16" t="s">
        <v>35</v>
      </c>
    </row>
    <row r="17" spans="4:5">
      <c r="D17" t="s">
        <v>33</v>
      </c>
      <c r="E17" t="s">
        <v>34</v>
      </c>
    </row>
    <row r="18" spans="4:5">
      <c r="D18" t="s">
        <v>38</v>
      </c>
      <c r="E18" t="s">
        <v>39</v>
      </c>
    </row>
    <row r="19" spans="4:5">
      <c r="D19" t="s">
        <v>38</v>
      </c>
      <c r="E19" t="s">
        <v>40</v>
      </c>
    </row>
    <row r="20" spans="4:5">
      <c r="D20" t="s">
        <v>38</v>
      </c>
      <c r="E20" t="s">
        <v>41</v>
      </c>
    </row>
    <row r="21" spans="4:5">
      <c r="D21" t="s">
        <v>38</v>
      </c>
      <c r="E21" t="s">
        <v>60</v>
      </c>
    </row>
    <row r="22" spans="4:5">
      <c r="D22" t="s">
        <v>42</v>
      </c>
      <c r="E22" t="s">
        <v>43</v>
      </c>
    </row>
    <row r="23" spans="4:5">
      <c r="D23" t="s">
        <v>42</v>
      </c>
      <c r="E23" t="s">
        <v>44</v>
      </c>
    </row>
    <row r="24" spans="4:5">
      <c r="D24" t="s">
        <v>42</v>
      </c>
      <c r="E24" t="s">
        <v>45</v>
      </c>
    </row>
    <row r="25" spans="4:5">
      <c r="D25" t="s">
        <v>42</v>
      </c>
      <c r="E25" t="s">
        <v>46</v>
      </c>
    </row>
    <row r="26" spans="4:5">
      <c r="D26" t="s">
        <v>47</v>
      </c>
      <c r="E26" t="s">
        <v>59</v>
      </c>
    </row>
    <row r="27" spans="4:5">
      <c r="D27" t="s">
        <v>47</v>
      </c>
      <c r="E27" t="s">
        <v>49</v>
      </c>
    </row>
    <row r="28" spans="4:5">
      <c r="D28" t="s">
        <v>47</v>
      </c>
      <c r="E28" t="s">
        <v>50</v>
      </c>
    </row>
    <row r="29" spans="4:5">
      <c r="D29" t="s">
        <v>47</v>
      </c>
      <c r="E29" t="s">
        <v>51</v>
      </c>
    </row>
    <row r="30" spans="4:5">
      <c r="D30" t="s">
        <v>53</v>
      </c>
      <c r="E30" t="s">
        <v>54</v>
      </c>
    </row>
    <row r="31" spans="4:5">
      <c r="D31" t="s">
        <v>53</v>
      </c>
      <c r="E31" t="s">
        <v>56</v>
      </c>
    </row>
    <row r="32" spans="4:5">
      <c r="D32" t="s">
        <v>53</v>
      </c>
      <c r="E32" t="s">
        <v>55</v>
      </c>
    </row>
    <row r="33" spans="4:5">
      <c r="D33" t="s">
        <v>53</v>
      </c>
      <c r="E33" t="s">
        <v>57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AD17"/>
  <sheetViews>
    <sheetView showGridLines="0" workbookViewId="0">
      <selection activeCell="I4" sqref="I4"/>
    </sheetView>
  </sheetViews>
  <sheetFormatPr defaultRowHeight="15"/>
  <cols>
    <col min="2" max="2" width="11.7109375" bestFit="1" customWidth="1"/>
    <col min="3" max="3" width="3.7109375" customWidth="1"/>
    <col min="4" max="4" width="3" customWidth="1"/>
    <col min="5" max="5" width="3.7109375" customWidth="1"/>
    <col min="6" max="6" width="11.7109375" bestFit="1" customWidth="1"/>
    <col min="9" max="9" width="11.7109375" bestFit="1" customWidth="1"/>
    <col min="10" max="16" width="5.7109375" customWidth="1"/>
  </cols>
  <sheetData>
    <row r="2" spans="2:30">
      <c r="H2" s="1" t="s">
        <v>19</v>
      </c>
    </row>
    <row r="3" spans="2:30" ht="15.75" thickBot="1">
      <c r="B3" s="1" t="s">
        <v>19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20</v>
      </c>
      <c r="C4" s="14" t="str">
        <f>IF('Group Fixture List'!E3="","",'Group Fixture List'!E3)</f>
        <v/>
      </c>
      <c r="D4" s="2" t="s">
        <v>18</v>
      </c>
      <c r="E4" s="14" t="str">
        <f>IF('Group Fixture List'!G3="","",'Group Fixture List'!G3)</f>
        <v/>
      </c>
      <c r="F4" t="s">
        <v>21</v>
      </c>
      <c r="H4" s="21">
        <v>1</v>
      </c>
      <c r="I4" s="22" t="str">
        <f>IF(J4=0,"",VLOOKUP(MIN(Calculations!$A$3:$A$6),Calculations!$A$3:$B$6,2,FALSE))</f>
        <v/>
      </c>
      <c r="J4" s="29">
        <f>VLOOKUP(MIN(Calculations!$A$3:$A$6),Calculations!$A$3:$I$6,3,FALSE)</f>
        <v>0</v>
      </c>
      <c r="K4" s="29">
        <f>VLOOKUP(MIN(Calculations!$A$3:$A$6),Calculations!$A$3:$I$6,4,FALSE)</f>
        <v>0</v>
      </c>
      <c r="L4" s="29">
        <f>VLOOKUP(MIN(Calculations!$A$3:$A$6),Calculations!$A$3:$I$6,5,FALSE)</f>
        <v>0</v>
      </c>
      <c r="M4" s="29">
        <f>VLOOKUP(MIN(Calculations!$A$3:$A$6),Calculations!$A$3:$I$6,6,FALSE)</f>
        <v>0</v>
      </c>
      <c r="N4" s="29">
        <f>IFERROR(VLOOKUP(MIN(Calculations!$A$3:$A$6),Calculations!$A$3:$I$6,7,FALSE),0)</f>
        <v>0</v>
      </c>
      <c r="O4" s="29">
        <f>IFERROR(VLOOKUP(MIN(Calculations!$A$3:$A$6),Calculations!$A$3:$I$6,8,FALSE),0)</f>
        <v>0</v>
      </c>
      <c r="P4" s="30">
        <f>$K4*Data!$B$2+'Group A'!$M4*Data!$B$3</f>
        <v>0</v>
      </c>
      <c r="AA4" s="5" t="s">
        <v>61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22</v>
      </c>
      <c r="C5" s="14" t="str">
        <f>IF('Group Fixture List'!E4="","",'Group Fixture List'!E4)</f>
        <v/>
      </c>
      <c r="D5" s="3" t="s">
        <v>18</v>
      </c>
      <c r="E5" s="14" t="str">
        <f>IF('Group Fixture List'!G4="","",'Group Fixture List'!G4)</f>
        <v/>
      </c>
      <c r="F5" t="s">
        <v>23</v>
      </c>
      <c r="H5" s="23">
        <v>2</v>
      </c>
      <c r="I5" s="24" t="str">
        <f>IF(J5=0,"",VLOOKUP(SMALL(Calculations!$A$3:$A$6,2),Calculations!$A$3:$B$6,2,FALSE))</f>
        <v/>
      </c>
      <c r="J5" s="31">
        <f>VLOOKUP(SMALL(Calculations!$A$3:$A$6,2),Calculations!$A$3:$I$6,3,FALSE)</f>
        <v>0</v>
      </c>
      <c r="K5" s="31">
        <f>VLOOKUP(SMALL(Calculations!$A$3:$A$6,2),Calculations!$A$3:$I$7,4,FALSE)</f>
        <v>0</v>
      </c>
      <c r="L5" s="31">
        <f>VLOOKUP(SMALL(Calculations!$A$3:$A$6,2),Calculations!$A$3:$I$6,5,FALSE)</f>
        <v>0</v>
      </c>
      <c r="M5" s="31">
        <f>VLOOKUP(SMALL(Calculations!$A$3:$A$6,2),Calculations!$A$3:$I$6,6,FALSE)</f>
        <v>0</v>
      </c>
      <c r="N5" s="31">
        <f>IFERROR(VLOOKUP(SMALL(Calculations!$A$3:$A$6,2),Calculations!$A$3:$I$6,7,FALSE),0)</f>
        <v>0</v>
      </c>
      <c r="O5" s="31">
        <f>IFERROR(VLOOKUP(SMALL(Calculations!$A$3:$A$6,2),Calculations!$A$3:$I$6,8,FALSE),0)</f>
        <v>0</v>
      </c>
      <c r="P5" s="32">
        <f>$K5*Data!$B$2+'Group A'!$M5*Data!$B$3</f>
        <v>0</v>
      </c>
      <c r="AA5" s="5"/>
      <c r="AB5" s="5">
        <f>IF($C$6&gt;$E$6,1,0)</f>
        <v>0</v>
      </c>
      <c r="AC5" s="5">
        <f>IF(AND($C$6&lt;&gt;"",$C$6=$E$6),1,0)</f>
        <v>0</v>
      </c>
      <c r="AD5" s="5">
        <f>IF($C$6&lt;$E$6,1,0)</f>
        <v>0</v>
      </c>
    </row>
    <row r="6" spans="2:30" ht="15.75" thickBot="1">
      <c r="B6" t="s">
        <v>20</v>
      </c>
      <c r="C6" s="14" t="str">
        <f>IF('Group Fixture List'!E19="","",'Group Fixture List'!E19)</f>
        <v/>
      </c>
      <c r="D6" s="3" t="s">
        <v>18</v>
      </c>
      <c r="E6" s="14" t="str">
        <f>IF('Group Fixture List'!G19="","",'Group Fixture List'!G19)</f>
        <v/>
      </c>
      <c r="F6" t="s">
        <v>22</v>
      </c>
      <c r="H6" s="23">
        <v>3</v>
      </c>
      <c r="I6" s="24" t="str">
        <f>IF(J6=0,"",VLOOKUP(SMALL(Calculations!$A$3:$A$6,3),Calculations!$A$3:$B$6,2,FALSE))</f>
        <v/>
      </c>
      <c r="J6" s="31">
        <f>VLOOKUP(SMALL(Calculations!$A$3:$A$6,3),Calculations!$A$3:$I$6,3,FALSE)</f>
        <v>0</v>
      </c>
      <c r="K6" s="31">
        <f>VLOOKUP(SMALL(Calculations!$A$3:$A$6,3),Calculations!$A$3:$I$6,4,FALSE)</f>
        <v>0</v>
      </c>
      <c r="L6" s="31">
        <f>VLOOKUP(SMALL(Calculations!$A$3:$A$6,3),Calculations!$A$3:$I$6,5,FALSE)</f>
        <v>0</v>
      </c>
      <c r="M6" s="31">
        <f>VLOOKUP(SMALL(Calculations!$A$3:$A$6,3),Calculations!$A$3:$I$6,6,FALSE)</f>
        <v>0</v>
      </c>
      <c r="N6" s="31">
        <f>IFERROR(VLOOKUP(SMALL(Calculations!$A$3:$A$6,3),Calculations!$A$3:$I$6,7,FALSE),0)</f>
        <v>0</v>
      </c>
      <c r="O6" s="31">
        <f>IFERROR(VLOOKUP(SMALL(Calculations!$A$3:$A$6,3),Calculations!$A$3:$I$6,8,FALSE),0)</f>
        <v>0</v>
      </c>
      <c r="P6" s="32">
        <f>$K6*Data!$B$2+'Group A'!$M6*Data!$B$3</f>
        <v>0</v>
      </c>
      <c r="AA6" s="5"/>
      <c r="AB6" s="5">
        <f>IF($E$9&gt;$C$9,1,0)</f>
        <v>0</v>
      </c>
      <c r="AC6" s="5">
        <f>IF(AND($E$9&lt;&gt;"",$E$9=$C$9),1,0)</f>
        <v>0</v>
      </c>
      <c r="AD6" s="5">
        <f>IF($E$9&lt;$C$9,1,0)</f>
        <v>0</v>
      </c>
    </row>
    <row r="7" spans="2:30" ht="15.75" thickBot="1">
      <c r="B7" t="s">
        <v>23</v>
      </c>
      <c r="C7" s="14" t="str">
        <f>IF('Group Fixture List'!E22="","",'Group Fixture List'!E22)</f>
        <v/>
      </c>
      <c r="D7" s="3" t="s">
        <v>18</v>
      </c>
      <c r="E7" s="14" t="str">
        <f>IF('Group Fixture List'!G22="","",'Group Fixture List'!G22)</f>
        <v/>
      </c>
      <c r="F7" t="s">
        <v>21</v>
      </c>
      <c r="H7" s="25">
        <v>4</v>
      </c>
      <c r="I7" s="26" t="str">
        <f>IF(J7=0,"",VLOOKUP(SMALL(Calculations!$A$3:$A$6,4),Calculations!$A$3:$B$6,2,FALSE))</f>
        <v/>
      </c>
      <c r="J7" s="33">
        <f>VLOOKUP(SMALL(Calculations!$A$3:$A$6,4),Calculations!$A$3:$I$6,3,FALSE)</f>
        <v>0</v>
      </c>
      <c r="K7" s="33">
        <f>VLOOKUP(SMALL(Calculations!$A$3:$A$6,4),Calculations!$A$3:$I$6,4,FALSE)</f>
        <v>0</v>
      </c>
      <c r="L7" s="33">
        <f>VLOOKUP(SMALL(Calculations!$A$3:$A$6,4),Calculations!$A$3:$I$6,5,FALSE)</f>
        <v>0</v>
      </c>
      <c r="M7" s="33">
        <f>VLOOKUP(SMALL(Calculations!$A$3:$A$6,4),Calculations!$A$3:$I$6,6,FALSE)</f>
        <v>0</v>
      </c>
      <c r="N7" s="33">
        <f>IFERROR(VLOOKUP(SMALL(Calculations!$A$3:$A$6,4),Calculations!$A$3:$I$6,7,FALSE),0)</f>
        <v>0</v>
      </c>
      <c r="O7" s="33">
        <f>IFERROR(VLOOKUP(SMALL(Calculations!$A$3:$A$6,4),Calculations!$A$3:$I$6,8,FALSE),0)</f>
        <v>0</v>
      </c>
      <c r="P7" s="34">
        <f>$K7*Data!$B$2+'Group A'!$M7*Data!$B$3</f>
        <v>0</v>
      </c>
      <c r="AA7" s="5" t="s">
        <v>62</v>
      </c>
      <c r="AB7" s="5">
        <f>IF($E$5&gt;$C$5,1,0)</f>
        <v>0</v>
      </c>
      <c r="AC7" s="5">
        <f>IF(AND($E$5&lt;&gt;"",$E$5=$C$5),1,0)</f>
        <v>0</v>
      </c>
      <c r="AD7" s="5">
        <f>IF($E$5&lt;$C$5,1,0)</f>
        <v>0</v>
      </c>
    </row>
    <row r="8" spans="2:30" ht="15.75" thickBot="1">
      <c r="B8" t="s">
        <v>21</v>
      </c>
      <c r="C8" s="14" t="str">
        <f>IF('Group Fixture List'!E35="","",'Group Fixture List'!E35)</f>
        <v/>
      </c>
      <c r="D8" s="3" t="s">
        <v>18</v>
      </c>
      <c r="E8" s="14" t="str">
        <f>IF('Group Fixture List'!G35="","",'Group Fixture List'!G35)</f>
        <v/>
      </c>
      <c r="F8" t="s">
        <v>22</v>
      </c>
      <c r="AA8" s="5"/>
      <c r="AB8" s="5">
        <f>IF($C$7&gt;$E$7,1,0)</f>
        <v>0</v>
      </c>
      <c r="AC8" s="5">
        <f>IF(AND($C$7&lt;&gt;"",$C$7=$E$7),1,0)</f>
        <v>0</v>
      </c>
      <c r="AD8" s="5">
        <f>IF($C$7&lt;$E$7,1,0)</f>
        <v>0</v>
      </c>
    </row>
    <row r="9" spans="2:30" ht="15.75" thickBot="1">
      <c r="B9" t="s">
        <v>23</v>
      </c>
      <c r="C9" s="14" t="str">
        <f>IF('Group Fixture List'!E36="","",'Group Fixture List'!E36)</f>
        <v/>
      </c>
      <c r="D9" s="3" t="s">
        <v>18</v>
      </c>
      <c r="E9" s="14" t="str">
        <f>IF('Group Fixture List'!G36="","",'Group Fixture List'!G36)</f>
        <v/>
      </c>
      <c r="F9" t="s">
        <v>20</v>
      </c>
      <c r="AA9" s="5"/>
      <c r="AB9" s="5">
        <f>IF($C$9&gt;$E$9,1,0)</f>
        <v>0</v>
      </c>
      <c r="AC9" s="5">
        <f>IF(AND($C$9&lt;&gt;"",$C$9=$E$9),1,0)</f>
        <v>0</v>
      </c>
      <c r="AD9" s="5">
        <f>IF($C$9&lt;$E$9,1,0)</f>
        <v>0</v>
      </c>
    </row>
    <row r="10" spans="2:30">
      <c r="AA10" s="5" t="s">
        <v>63</v>
      </c>
      <c r="AB10" s="5">
        <f>IF($E$4&gt;$C$4,1,0)</f>
        <v>0</v>
      </c>
      <c r="AC10" s="5">
        <f>IF(AND($E$4&lt;&gt;"",$E$4=$C$4),1,0)</f>
        <v>0</v>
      </c>
      <c r="AD10" s="5">
        <f>IF($E$4&lt;$C$4,1,0)</f>
        <v>0</v>
      </c>
    </row>
    <row r="11" spans="2:30">
      <c r="AA11" s="5"/>
      <c r="AB11" s="5">
        <f>IF($E$7&gt;$C$7,1,0)</f>
        <v>0</v>
      </c>
      <c r="AC11" s="5">
        <f>IF(AND($E$7&lt;&gt;"",$E$7=$C$7),1,0)</f>
        <v>0</v>
      </c>
      <c r="AD11" s="5">
        <f>IF($E$7&lt;$C$7,1,0)</f>
        <v>0</v>
      </c>
    </row>
    <row r="12" spans="2:30">
      <c r="D12" s="3"/>
      <c r="AA12" s="5"/>
      <c r="AB12" s="5">
        <f>IF($C$8&gt;$E$8,1,0)</f>
        <v>0</v>
      </c>
      <c r="AC12" s="5">
        <f>IF(AND($C$8&lt;&gt;"",$C$8=$E$8),1,0)</f>
        <v>0</v>
      </c>
      <c r="AD12" s="5">
        <f>IF($C$8&lt;$E$8,1,0)</f>
        <v>0</v>
      </c>
    </row>
    <row r="13" spans="2:30">
      <c r="D13" s="3"/>
      <c r="AA13" s="5" t="s">
        <v>64</v>
      </c>
      <c r="AB13" s="5">
        <f>IF($C$5&gt;$E$5,1,0)</f>
        <v>0</v>
      </c>
      <c r="AC13" s="5">
        <f>IF(AND($C$5&lt;&gt;"",$C$5=$E$5),1,0)</f>
        <v>0</v>
      </c>
      <c r="AD13" s="5">
        <f>IF($C$5&lt;$E$5,1,0)</f>
        <v>0</v>
      </c>
    </row>
    <row r="14" spans="2:30">
      <c r="D14" s="3"/>
      <c r="AA14" s="5"/>
      <c r="AB14" s="5">
        <f>IF($E$6&gt;$C$6,1,0)</f>
        <v>0</v>
      </c>
      <c r="AC14" s="5">
        <f>IF(AND($E$6&lt;&gt;"",$E$6=$C$6),1,0)</f>
        <v>0</v>
      </c>
      <c r="AD14" s="5">
        <f>IF($E$6&lt;$C$6,1,0)</f>
        <v>0</v>
      </c>
    </row>
    <row r="15" spans="2:30">
      <c r="D15" s="3"/>
      <c r="AA15" s="5"/>
      <c r="AB15" s="5">
        <f>IF($E$8&gt;$C$8,1,0)</f>
        <v>0</v>
      </c>
      <c r="AC15" s="5">
        <f>IF(AND($E$8&lt;&gt;"",$E$8=$C$8),1,0)</f>
        <v>0</v>
      </c>
      <c r="AD15" s="5">
        <f>IF($E$8&lt;$C$8,1,0)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AD17"/>
  <sheetViews>
    <sheetView showGridLines="0" workbookViewId="0">
      <selection activeCell="F13" sqref="F13"/>
    </sheetView>
  </sheetViews>
  <sheetFormatPr defaultRowHeight="15"/>
  <cols>
    <col min="2" max="2" width="11.7109375" bestFit="1" customWidth="1"/>
    <col min="3" max="3" width="3.7109375" customWidth="1"/>
    <col min="4" max="4" width="3" customWidth="1"/>
    <col min="5" max="5" width="3.7109375" customWidth="1"/>
    <col min="6" max="6" width="11.7109375" bestFit="1" customWidth="1"/>
    <col min="9" max="9" width="11.7109375" bestFit="1" customWidth="1"/>
    <col min="10" max="16" width="5.7109375" customWidth="1"/>
  </cols>
  <sheetData>
    <row r="2" spans="2:30">
      <c r="H2" s="1" t="s">
        <v>24</v>
      </c>
    </row>
    <row r="3" spans="2:30" ht="15.75" thickBot="1">
      <c r="B3" s="1" t="s">
        <v>24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52</v>
      </c>
      <c r="C4" s="14" t="str">
        <f>IF('Group Fixture List'!E5="","",'Group Fixture List'!E5)</f>
        <v/>
      </c>
      <c r="D4" s="2" t="s">
        <v>18</v>
      </c>
      <c r="E4" s="14" t="str">
        <f>IF('Group Fixture List'!G5="","",'Group Fixture List'!G5)</f>
        <v/>
      </c>
      <c r="F4" t="s">
        <v>25</v>
      </c>
      <c r="H4" s="21">
        <v>1</v>
      </c>
      <c r="I4" s="22" t="str">
        <f>IF(J4=0,"",VLOOKUP(MIN(Calculations!$A$10:$A$13),Calculations!$A$10:$B$13,2,FALSE))</f>
        <v/>
      </c>
      <c r="J4" s="29">
        <f>VLOOKUP(MIN(Calculations!$A$10:$A$13),Calculations!$A$10:$I$13,3,FALSE)</f>
        <v>0</v>
      </c>
      <c r="K4" s="29">
        <f>VLOOKUP(MIN(Calculations!$A$10:$A$13),Calculations!$A$10:$I$13,4,FALSE)</f>
        <v>0</v>
      </c>
      <c r="L4" s="29">
        <f>VLOOKUP(MIN(Calculations!$A$10:$A$13),Calculations!$A$10:$I$13,5,FALSE)</f>
        <v>0</v>
      </c>
      <c r="M4" s="29">
        <f>VLOOKUP(MIN(Calculations!$A$10:$A$13),Calculations!$A$10:$I$13,6,FALSE)</f>
        <v>0</v>
      </c>
      <c r="N4" s="29">
        <f>IFERROR(VLOOKUP(MIN(Calculations!$A$10:$A$13),Calculations!$A$10:$I$13,7,FALSE),0)</f>
        <v>0</v>
      </c>
      <c r="O4" s="29">
        <f>IFERROR(VLOOKUP(MIN(Calculations!$A$10:$A$13),Calculations!$A$10:$I$13,8,FALSE),0)</f>
        <v>0</v>
      </c>
      <c r="P4" s="30">
        <f>$K4*Data!$B$2+'Group B'!$M4*Data!$B$3</f>
        <v>0</v>
      </c>
      <c r="AA4" t="s">
        <v>66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26</v>
      </c>
      <c r="C5" s="14" t="str">
        <f>IF('Group Fixture List'!E6="","",'Group Fixture List'!E6)</f>
        <v/>
      </c>
      <c r="D5" s="3" t="s">
        <v>18</v>
      </c>
      <c r="E5" s="14" t="str">
        <f>IF('Group Fixture List'!G6="","",'Group Fixture List'!G6)</f>
        <v/>
      </c>
      <c r="F5" t="s">
        <v>27</v>
      </c>
      <c r="H5" s="23">
        <v>2</v>
      </c>
      <c r="I5" s="24" t="str">
        <f>IF(J5=0,"",VLOOKUP(SMALL(Calculations!$A$10:$A$13,2),Calculations!$A$10:$B$13,2,FALSE))</f>
        <v/>
      </c>
      <c r="J5" s="31">
        <f>VLOOKUP(SMALL(Calculations!$A$10:$A$13,2),Calculations!$A$10:$I$13,3,FALSE)</f>
        <v>0</v>
      </c>
      <c r="K5" s="31">
        <f>VLOOKUP(SMALL(Calculations!$A$10:$A$13,2),Calculations!$A$10:$I$13,4,FALSE)</f>
        <v>0</v>
      </c>
      <c r="L5" s="31">
        <f>VLOOKUP(SMALL(Calculations!$A$10:$A$13,2),Calculations!$A$10:$I$13,5,FALSE)</f>
        <v>0</v>
      </c>
      <c r="M5" s="31">
        <f>VLOOKUP(SMALL(Calculations!$A$10:$A$13,2),Calculations!$A$10:$I$13,6,FALSE)</f>
        <v>0</v>
      </c>
      <c r="N5" s="31">
        <f>IFERROR(VLOOKUP(SMALL(Calculations!$A$10:$A$13,2),Calculations!$A$10:$I$13,7,FALSE),0)</f>
        <v>0</v>
      </c>
      <c r="O5" s="31">
        <f>IFERROR(VLOOKUP(SMALL(Calculations!$A$10:$A$13,2),Calculations!$A$10:$I$13,8,FALSE),0)</f>
        <v>0</v>
      </c>
      <c r="P5" s="32">
        <f>$K5*Data!$B$2+'Group B'!$M5*Data!$B$3</f>
        <v>0</v>
      </c>
      <c r="AA5" s="5"/>
      <c r="AB5" s="5">
        <f>IF($E$6&gt;$C$6,1,0)</f>
        <v>0</v>
      </c>
      <c r="AC5" s="5">
        <f>IF(AND($E$6&lt;&gt;"",$E$6=$C$6),1,0)</f>
        <v>0</v>
      </c>
      <c r="AD5" s="5">
        <f>IF($E$6&lt;$C$6,1,0)</f>
        <v>0</v>
      </c>
    </row>
    <row r="6" spans="2:30" ht="15.75" thickBot="1">
      <c r="B6" t="s">
        <v>26</v>
      </c>
      <c r="C6" s="14" t="str">
        <f>IF('Group Fixture List'!E20="","",'Group Fixture List'!E20)</f>
        <v/>
      </c>
      <c r="D6" s="3" t="s">
        <v>18</v>
      </c>
      <c r="E6" s="14" t="str">
        <f>IF('Group Fixture List'!G20="","",'Group Fixture List'!G20)</f>
        <v/>
      </c>
      <c r="F6" t="s">
        <v>52</v>
      </c>
      <c r="H6" s="23">
        <v>3</v>
      </c>
      <c r="I6" s="24" t="str">
        <f>IF(J6=0,"",VLOOKUP(SMALL(Calculations!$A$10:$A$13,3),Calculations!$A$10:$B$13,2,FALSE))</f>
        <v/>
      </c>
      <c r="J6" s="31">
        <f>VLOOKUP(SMALL(Calculations!$A$10:$A$13,3),Calculations!$A$10:$I$13,3,FALSE)</f>
        <v>0</v>
      </c>
      <c r="K6" s="31">
        <f>VLOOKUP(SMALL(Calculations!$A$10:$A$13,3),Calculations!$A$10:$I$13,4,FALSE)</f>
        <v>0</v>
      </c>
      <c r="L6" s="31">
        <f>VLOOKUP(SMALL(Calculations!$A$10:$A$13,3),Calculations!$A$10:$I$13,5,FALSE)</f>
        <v>0</v>
      </c>
      <c r="M6" s="31">
        <f>VLOOKUP(SMALL(Calculations!$A$10:$A$13,3),Calculations!$A$10:$I$13,6,FALSE)</f>
        <v>0</v>
      </c>
      <c r="N6" s="31">
        <f>IFERROR(VLOOKUP(SMALL(Calculations!$A$10:$A$13,3),Calculations!$A$10:$I$13,7,FALSE),0)</f>
        <v>0</v>
      </c>
      <c r="O6" s="31">
        <f>IFERROR(VLOOKUP(SMALL(Calculations!$A$10:$A$13,3),Calculations!$A$10:$I$13,8,FALSE),0)</f>
        <v>0</v>
      </c>
      <c r="P6" s="32">
        <f>$K6*Data!$B$2+'Group B'!$M6*Data!$B$3</f>
        <v>0</v>
      </c>
      <c r="AA6" s="5"/>
      <c r="AB6" s="5">
        <f>IF($E$8&gt;$C$8,1,0)</f>
        <v>0</v>
      </c>
      <c r="AC6" s="5">
        <f>IF(AND($E$8&lt;&gt;"",$E$8=$C$8),1,0)</f>
        <v>0</v>
      </c>
      <c r="AD6" s="5">
        <f>IF($E$8&lt;$C$8,1,0)</f>
        <v>0</v>
      </c>
    </row>
    <row r="7" spans="2:30" ht="15.75" thickBot="1">
      <c r="B7" t="s">
        <v>25</v>
      </c>
      <c r="C7" s="14" t="str">
        <f>IF('Group Fixture List'!E21="","",'Group Fixture List'!E22)</f>
        <v/>
      </c>
      <c r="D7" s="3" t="s">
        <v>18</v>
      </c>
      <c r="E7" s="14" t="str">
        <f>IF('Group Fixture List'!G21="","",'Group Fixture List'!G21)</f>
        <v/>
      </c>
      <c r="F7" t="s">
        <v>27</v>
      </c>
      <c r="H7" s="25">
        <v>4</v>
      </c>
      <c r="I7" s="26" t="str">
        <f>IF(J7=0,"",VLOOKUP(SMALL(Calculations!$A$10:$A$13,4),Calculations!$A$10:$B$13,2,FALSE))</f>
        <v/>
      </c>
      <c r="J7" s="33">
        <f>VLOOKUP(SMALL(Calculations!$A$10:$A$13,4),Calculations!$A$10:$I$13,3,FALSE)</f>
        <v>0</v>
      </c>
      <c r="K7" s="33">
        <f>VLOOKUP(SMALL(Calculations!$A$10:$A$13,4),Calculations!$A$10:$I$13,4,FALSE)</f>
        <v>0</v>
      </c>
      <c r="L7" s="33">
        <f>VLOOKUP(SMALL(Calculations!$A$10:$A$13,4),Calculations!$A$10:$I$13,5,FALSE)</f>
        <v>0</v>
      </c>
      <c r="M7" s="33">
        <f>VLOOKUP(SMALL(Calculations!$A$10:$A$13,4),Calculations!$A$10:$I$13,6,FALSE)</f>
        <v>0</v>
      </c>
      <c r="N7" s="33">
        <f>IFERROR(VLOOKUP(SMALL(Calculations!$A$10:$A$13,4),Calculations!$A$10:$I$13,7,FALSE),0)</f>
        <v>0</v>
      </c>
      <c r="O7" s="33">
        <f>IFERROR(VLOOKUP(SMALL(Calculations!$A$10:$A$13,4),Calculations!$A$10:$I$13,8,FALSE),0)</f>
        <v>0</v>
      </c>
      <c r="P7" s="34">
        <f>$K7*Data!$B$2+'Group B'!$M7*Data!$B$3</f>
        <v>0</v>
      </c>
      <c r="AA7" t="s">
        <v>67</v>
      </c>
      <c r="AB7" s="5">
        <f>IF($E$4&gt;$C$4,1,0)</f>
        <v>0</v>
      </c>
      <c r="AC7" s="5">
        <f>IF(AND($E$4&lt;&gt;"",$E$4=$C$4),1,0)</f>
        <v>0</v>
      </c>
      <c r="AD7" s="5">
        <f>IF($E$4&lt;$C$4,1,0)</f>
        <v>0</v>
      </c>
    </row>
    <row r="8" spans="2:30" ht="15.75" thickBot="1">
      <c r="B8" t="s">
        <v>27</v>
      </c>
      <c r="C8" s="14" t="str">
        <f>IF('Group Fixture List'!E37="","",'Group Fixture List'!E37)</f>
        <v/>
      </c>
      <c r="D8" s="3" t="s">
        <v>18</v>
      </c>
      <c r="E8" s="14" t="str">
        <f>IF('Group Fixture List'!G37="","",'Group Fixture List'!G37)</f>
        <v/>
      </c>
      <c r="F8" t="s">
        <v>52</v>
      </c>
      <c r="AA8" s="5"/>
      <c r="AB8" s="5">
        <f>IF($C$7&gt;$E$7,1,0)</f>
        <v>0</v>
      </c>
      <c r="AC8" s="5">
        <f>IF(AND($C$7&lt;&gt;"",$C$7=$E$7),1,0)</f>
        <v>0</v>
      </c>
      <c r="AD8" s="5">
        <f>IF($C$7&lt;$E$7,1,0)</f>
        <v>0</v>
      </c>
    </row>
    <row r="9" spans="2:30" ht="15.75" thickBot="1">
      <c r="B9" t="s">
        <v>25</v>
      </c>
      <c r="C9" s="14" t="str">
        <f>IF('Group Fixture List'!E38="","",'Group Fixture List'!E38)</f>
        <v/>
      </c>
      <c r="D9" s="3" t="s">
        <v>18</v>
      </c>
      <c r="E9" s="14" t="str">
        <f>IF('Group Fixture List'!G38="","",'Group Fixture List'!G38)</f>
        <v/>
      </c>
      <c r="F9" t="s">
        <v>26</v>
      </c>
      <c r="AA9" s="5"/>
      <c r="AB9" s="5">
        <f>IF($C$9&gt;$E$9,1,0)</f>
        <v>0</v>
      </c>
      <c r="AC9" s="5">
        <f>IF(AND($C$9&lt;&gt;"",$C$9=$E$9),1,0)</f>
        <v>0</v>
      </c>
      <c r="AD9" s="5">
        <f>IF($C$9&lt;$E$9,1,0)</f>
        <v>0</v>
      </c>
    </row>
    <row r="10" spans="2:30">
      <c r="AA10" t="s">
        <v>68</v>
      </c>
      <c r="AB10" s="5">
        <f>IF($C$5&gt;$E$5,1,0)</f>
        <v>0</v>
      </c>
      <c r="AC10" s="5">
        <f>IF(AND($C$5&lt;&gt;"",$C$5=$E$5),1,0)</f>
        <v>0</v>
      </c>
      <c r="AD10" s="5">
        <f>IF($C$5&lt;$E$5,1,0)</f>
        <v>0</v>
      </c>
    </row>
    <row r="11" spans="2:30">
      <c r="AA11" s="5"/>
      <c r="AB11" s="5">
        <f>IF($C$6&gt;$E$6,1,0)</f>
        <v>0</v>
      </c>
      <c r="AC11" s="5">
        <f>IF(AND($C$6&lt;&gt;"",$C$6=$E$6),1,0)</f>
        <v>0</v>
      </c>
      <c r="AD11" s="5">
        <f>IF($C$6&lt;$E$6,1,0)</f>
        <v>0</v>
      </c>
    </row>
    <row r="12" spans="2:30">
      <c r="D12" s="3"/>
      <c r="AA12" s="5"/>
      <c r="AB12" s="5">
        <f>IF($E$9&gt;$C$9,1,0)</f>
        <v>0</v>
      </c>
      <c r="AC12" s="5">
        <f>IF(AND($E$9&lt;&gt;"",$E$9=$C$9),1,0)</f>
        <v>0</v>
      </c>
      <c r="AD12" s="5">
        <f>IF($E$9&lt;$C$9,1,0)</f>
        <v>0</v>
      </c>
    </row>
    <row r="13" spans="2:30">
      <c r="D13" s="3"/>
      <c r="AA13" t="s">
        <v>69</v>
      </c>
      <c r="AB13" s="5">
        <f>IF($E$5&gt;$C$5,1,0)</f>
        <v>0</v>
      </c>
      <c r="AC13" s="5">
        <f>IF(AND($E$5&lt;&gt;"",$E$5=$C$5),1,0)</f>
        <v>0</v>
      </c>
      <c r="AD13" s="5">
        <f>IF($E$5&lt;$C$5,1,0)</f>
        <v>0</v>
      </c>
    </row>
    <row r="14" spans="2:30">
      <c r="D14" s="3"/>
      <c r="AA14" s="5"/>
      <c r="AB14" s="5">
        <f>IF($E$7&gt;$C$7,1,0)</f>
        <v>0</v>
      </c>
      <c r="AC14" s="5">
        <f>IF(AND($E$7&lt;&gt;"",$E$7=$C$7),1,0)</f>
        <v>0</v>
      </c>
      <c r="AD14" s="5">
        <f>IF($E$7&lt;$C$7,1,0)</f>
        <v>0</v>
      </c>
    </row>
    <row r="15" spans="2:30">
      <c r="D15" s="3"/>
      <c r="AA15" s="5"/>
      <c r="AB15" s="5">
        <f>IF($C$8&gt;$E$8,1,0)</f>
        <v>0</v>
      </c>
      <c r="AC15" s="5">
        <f>IF(AND($C$8&lt;&gt;"",$C$8=$E$8),1,0)</f>
        <v>0</v>
      </c>
      <c r="AD15" s="5">
        <f>IF($C$8&lt;$E$8,1,0)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2:AD17"/>
  <sheetViews>
    <sheetView showGridLines="0" workbookViewId="0">
      <selection activeCell="O5" sqref="O5"/>
    </sheetView>
  </sheetViews>
  <sheetFormatPr defaultRowHeight="15"/>
  <cols>
    <col min="2" max="2" width="11.7109375" bestFit="1" customWidth="1"/>
    <col min="3" max="3" width="3.7109375" customWidth="1"/>
    <col min="4" max="4" width="3" customWidth="1"/>
    <col min="5" max="5" width="3.7109375" customWidth="1"/>
    <col min="6" max="6" width="11.7109375" bestFit="1" customWidth="1"/>
    <col min="9" max="9" width="11.7109375" bestFit="1" customWidth="1"/>
    <col min="10" max="16" width="5.7109375" customWidth="1"/>
  </cols>
  <sheetData>
    <row r="2" spans="2:30">
      <c r="H2" s="1" t="s">
        <v>28</v>
      </c>
    </row>
    <row r="3" spans="2:30" ht="15.75" thickBot="1">
      <c r="B3" s="1" t="s">
        <v>28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29</v>
      </c>
      <c r="C4" s="14" t="str">
        <f>IF('Group Fixture List'!E7="","",'Group Fixture List'!E7)</f>
        <v/>
      </c>
      <c r="D4" s="2" t="s">
        <v>18</v>
      </c>
      <c r="E4" s="14" t="str">
        <f>IF('Group Fixture List'!G7="","",'Group Fixture List'!G7)</f>
        <v/>
      </c>
      <c r="F4" t="s">
        <v>30</v>
      </c>
      <c r="H4" s="21">
        <v>1</v>
      </c>
      <c r="I4" s="22" t="str">
        <f>IF(J4=0,"",VLOOKUP(MIN(Calculations!A17:A20),Calculations!A17:B20,2,FALSE))</f>
        <v/>
      </c>
      <c r="J4" s="29">
        <f>VLOOKUP(MIN(Calculations!A17:A20),Calculations!A17:I20,3,FALSE)</f>
        <v>0</v>
      </c>
      <c r="K4" s="29">
        <f>VLOOKUP(MIN(Calculations!A17:A20),Calculations!A17:I20,4,FALSE)</f>
        <v>0</v>
      </c>
      <c r="L4" s="29">
        <f>VLOOKUP(MIN(Calculations!A17:A20),Calculations!A17:I20,5,FALSE)</f>
        <v>0</v>
      </c>
      <c r="M4" s="29">
        <f>VLOOKUP(MIN(Calculations!A17:A20),Calculations!A17:I20,6,FALSE)</f>
        <v>0</v>
      </c>
      <c r="N4" s="29">
        <f>IFERROR(VLOOKUP(MIN(Calculations!A17:A20),Calculations!A17:I20,7,FALSE),0)</f>
        <v>0</v>
      </c>
      <c r="O4" s="29">
        <f>IFERROR(VLOOKUP(MIN(Calculations!A17:A20),Calculations!A17:I20,8,FALSE),0)</f>
        <v>0</v>
      </c>
      <c r="P4" s="30">
        <f>$K4*Data!$B$2+'Group C'!$M4*Data!$B$3</f>
        <v>0</v>
      </c>
      <c r="AA4" t="s">
        <v>70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31</v>
      </c>
      <c r="C5" s="14" t="str">
        <f>IF('Group Fixture List'!E8="","",'Group Fixture List'!E8)</f>
        <v/>
      </c>
      <c r="D5" s="3" t="s">
        <v>18</v>
      </c>
      <c r="E5" s="14" t="str">
        <f>IF('Group Fixture List'!G8="","",'Group Fixture List'!G8)</f>
        <v/>
      </c>
      <c r="F5" t="s">
        <v>32</v>
      </c>
      <c r="H5" s="23">
        <v>2</v>
      </c>
      <c r="I5" s="24" t="str">
        <f>IF(J5=0,"",VLOOKUP(SMALL(Calculations!A17:A20,2),Calculations!A17:B20,2,FALSE))</f>
        <v/>
      </c>
      <c r="J5" s="31">
        <f>VLOOKUP(SMALL(Calculations!A17:A20,2),Calculations!A17:I20,3,FALSE)</f>
        <v>0</v>
      </c>
      <c r="K5" s="31">
        <f>VLOOKUP(SMALL(Calculations!A17:A20,2),Calculations!A17:I20,4,FALSE)</f>
        <v>0</v>
      </c>
      <c r="L5" s="31">
        <f>VLOOKUP(SMALL(Calculations!A17:A20,2),Calculations!A17:I20,5,FALSE)</f>
        <v>0</v>
      </c>
      <c r="M5" s="31">
        <f>VLOOKUP(SMALL(Calculations!A17:A20,2),Calculations!A17:I20,6,FALSE)</f>
        <v>0</v>
      </c>
      <c r="N5" s="31">
        <f>IFERROR(VLOOKUP(SMALL(Calculations!A17:A20,2),Calculations!A17:I20,7,FALSE),0)</f>
        <v>0</v>
      </c>
      <c r="O5" s="31">
        <f>IFERROR(VLOOKUP(SMALL(Calculations!A17:A20,2),Calculations!A17:I20,8,FALSE),0)</f>
        <v>0</v>
      </c>
      <c r="P5" s="32">
        <f>$K5*Data!$B$2+'Group C'!$M5*Data!$B$3</f>
        <v>0</v>
      </c>
      <c r="AA5" s="5"/>
      <c r="AB5" s="5">
        <f>IF($C$7&gt;$E$7,1,0)</f>
        <v>0</v>
      </c>
      <c r="AC5" s="5">
        <f>IF(AND($C$7&lt;&gt;"",$C$7=$E$7),1,0)</f>
        <v>0</v>
      </c>
      <c r="AD5" s="5">
        <f>IF($C$7&lt;$E$7,1,0)</f>
        <v>0</v>
      </c>
    </row>
    <row r="6" spans="2:30" ht="15.75" thickBot="1">
      <c r="B6" t="s">
        <v>32</v>
      </c>
      <c r="C6" s="14" t="str">
        <f>IF('Group Fixture List'!E24="","",'Group Fixture List'!E24)</f>
        <v/>
      </c>
      <c r="D6" s="3" t="s">
        <v>18</v>
      </c>
      <c r="E6" s="14" t="str">
        <f>IF('Group Fixture List'!G24="","",'Group Fixture List'!G24)</f>
        <v/>
      </c>
      <c r="F6" t="s">
        <v>30</v>
      </c>
      <c r="H6" s="23">
        <v>3</v>
      </c>
      <c r="I6" s="24" t="str">
        <f>IF(J6=0,"",VLOOKUP(SMALL(Calculations!A17:A20,3),Calculations!A17:B20,2,FALSE))</f>
        <v/>
      </c>
      <c r="J6" s="31">
        <f>VLOOKUP(SMALL(Calculations!A17:A20,3),Calculations!A17:I20,3,FALSE)</f>
        <v>0</v>
      </c>
      <c r="K6" s="31">
        <f>VLOOKUP(SMALL(Calculations!A17:A20,3),Calculations!A17:I20,4,FALSE)</f>
        <v>0</v>
      </c>
      <c r="L6" s="31">
        <f>VLOOKUP(SMALL(Calculations!A17:A20,3),Calculations!A17:I20,5,FALSE)</f>
        <v>0</v>
      </c>
      <c r="M6" s="31">
        <f>VLOOKUP(SMALL(Calculations!A17:A20,3),Calculations!A17:I20,6,FALSE)</f>
        <v>0</v>
      </c>
      <c r="N6" s="31">
        <f>IFERROR(VLOOKUP(SMALL(Calculations!A17:A20,3),Calculations!A17:I20,7,FALSE),0)</f>
        <v>0</v>
      </c>
      <c r="O6" s="31">
        <f>IFERROR(VLOOKUP(SMALL(Calculations!A17:A20,3),Calculations!A17:I20,8,FALSE),0)</f>
        <v>0</v>
      </c>
      <c r="P6" s="32">
        <f>$K6*Data!$B$2+'Group C'!$M6*Data!$B$3</f>
        <v>0</v>
      </c>
      <c r="AA6" s="5"/>
      <c r="AB6" s="5">
        <f>IF($E$8&gt;$C$8,1,0)</f>
        <v>0</v>
      </c>
      <c r="AC6" s="5">
        <f>IF(AND($E$8&lt;&gt;"",$E$8=$C$8),1,0)</f>
        <v>0</v>
      </c>
      <c r="AD6" s="5">
        <f>IF($E$8&lt;$C$8,1,0)</f>
        <v>0</v>
      </c>
    </row>
    <row r="7" spans="2:30" ht="15.75" thickBot="1">
      <c r="B7" t="s">
        <v>29</v>
      </c>
      <c r="C7" s="14" t="str">
        <f>IF('Group Fixture List'!E25="","",'Group Fixture List'!E25)</f>
        <v/>
      </c>
      <c r="D7" s="3" t="s">
        <v>18</v>
      </c>
      <c r="E7" s="14" t="str">
        <f>IF('Group Fixture List'!G25="","",'Group Fixture List'!G25)</f>
        <v/>
      </c>
      <c r="F7" t="s">
        <v>31</v>
      </c>
      <c r="H7" s="25">
        <v>4</v>
      </c>
      <c r="I7" s="26" t="str">
        <f>IF(J7=0,"",VLOOKUP(SMALL(Calculations!A17:A20,4),Calculations!A17:B20,2,FALSE))</f>
        <v/>
      </c>
      <c r="J7" s="33">
        <f>VLOOKUP(SMALL(Calculations!A17:A20,4),Calculations!A17:I20,3,FALSE)</f>
        <v>0</v>
      </c>
      <c r="K7" s="33">
        <f>VLOOKUP(SMALL(Calculations!A17:A20,4),Calculations!A17:I20,4,FALSE)</f>
        <v>0</v>
      </c>
      <c r="L7" s="33">
        <f>VLOOKUP(SMALL(Calculations!A17:A20,4),Calculations!A17:I20,5,FALSE)</f>
        <v>0</v>
      </c>
      <c r="M7" s="33">
        <f>VLOOKUP(SMALL(Calculations!A17:A20,4),Calculations!A17:I20,6,FALSE)</f>
        <v>0</v>
      </c>
      <c r="N7" s="33">
        <f>IFERROR(VLOOKUP(SMALL(Calculations!A17:A20,4),Calculations!A17:I20,7,FALSE),0)</f>
        <v>0</v>
      </c>
      <c r="O7" s="33">
        <f>IFERROR(VLOOKUP(SMALL(Calculations!A17:A20,4),Calculations!A17:I20,8,FALSE),0)</f>
        <v>0</v>
      </c>
      <c r="P7" s="34">
        <f>$K7*Data!$B$2+'Group C'!$M7*Data!$B$3</f>
        <v>0</v>
      </c>
      <c r="AA7" t="s">
        <v>30</v>
      </c>
      <c r="AB7" s="5">
        <f>IF($E$4&gt;$C$4,1,0)</f>
        <v>0</v>
      </c>
      <c r="AC7" s="5">
        <f>IF(AND($E$4&lt;&gt;"",$E$4=$C$4),1,0)</f>
        <v>0</v>
      </c>
      <c r="AD7" s="5">
        <f>IF($E$4&lt;$C$4,1,0)</f>
        <v>0</v>
      </c>
    </row>
    <row r="8" spans="2:30" ht="15.75" thickBot="1">
      <c r="B8" t="s">
        <v>32</v>
      </c>
      <c r="C8" s="14" t="str">
        <f>IF('Group Fixture List'!E39="","",'Group Fixture List'!E39)</f>
        <v/>
      </c>
      <c r="D8" s="3" t="s">
        <v>18</v>
      </c>
      <c r="E8" s="14" t="str">
        <f>IF('Group Fixture List'!G39="","",'Group Fixture List'!G39)</f>
        <v/>
      </c>
      <c r="F8" t="s">
        <v>29</v>
      </c>
      <c r="AA8" s="5"/>
      <c r="AB8" s="5">
        <f>IF($E$6&gt;$C$6,1,0)</f>
        <v>0</v>
      </c>
      <c r="AC8" s="5">
        <f>IF(AND($E$6&lt;&gt;"",$E$6=$C$6),1,0)</f>
        <v>0</v>
      </c>
      <c r="AD8" s="5">
        <f>IF($E$6&lt;$C$6,1,0)</f>
        <v>0</v>
      </c>
    </row>
    <row r="9" spans="2:30" ht="15.75" thickBot="1">
      <c r="B9" t="s">
        <v>30</v>
      </c>
      <c r="C9" s="14" t="str">
        <f>IF('Group Fixture List'!E40="","",'Group Fixture List'!E40)</f>
        <v/>
      </c>
      <c r="D9" s="3" t="s">
        <v>18</v>
      </c>
      <c r="E9" s="14" t="str">
        <f>IF('Group Fixture List'!G40="","",'Group Fixture List'!G40)</f>
        <v/>
      </c>
      <c r="F9" t="s">
        <v>31</v>
      </c>
      <c r="AA9" s="5"/>
      <c r="AB9" s="5">
        <f>IF($C$9&gt;$E$9,1,0)</f>
        <v>0</v>
      </c>
      <c r="AC9" s="5">
        <f>IF(AND($C$9&lt;&gt;"",$C$9=$E$9),1,0)</f>
        <v>0</v>
      </c>
      <c r="AD9" s="5">
        <f>IF($C$9&lt;$E$9,1,0)</f>
        <v>0</v>
      </c>
    </row>
    <row r="10" spans="2:30">
      <c r="AA10" t="s">
        <v>71</v>
      </c>
      <c r="AB10" s="5">
        <f>IF($C$5&gt;$E$5,1,0)</f>
        <v>0</v>
      </c>
      <c r="AC10" s="5">
        <f>IF(AND($C$5&lt;&gt;"",$C$5=$E$5),1,0)</f>
        <v>0</v>
      </c>
      <c r="AD10" s="5">
        <f>IF($C$5&lt;$E$5,1,0)</f>
        <v>0</v>
      </c>
    </row>
    <row r="11" spans="2:30">
      <c r="AA11" s="5"/>
      <c r="AB11" s="5">
        <f>IF($E$7&gt;$C$7,1,0)</f>
        <v>0</v>
      </c>
      <c r="AC11" s="5">
        <f>IF(AND($E$7&lt;&gt;"",$E$7=$C$7),1,0)</f>
        <v>0</v>
      </c>
      <c r="AD11" s="5">
        <f>IF($E$7&lt;$C$7,1,0)</f>
        <v>0</v>
      </c>
    </row>
    <row r="12" spans="2:30">
      <c r="D12" s="3"/>
      <c r="AA12" s="5"/>
      <c r="AB12" s="5">
        <f>IF($E$9&gt;$C$9,1,0)</f>
        <v>0</v>
      </c>
      <c r="AC12" s="5">
        <f>IF(AND($E$9&lt;&gt;"",$E$9=$C$9),1,0)</f>
        <v>0</v>
      </c>
      <c r="AD12" s="5">
        <f>IF($E$9&lt;$C$9,1,0)</f>
        <v>0</v>
      </c>
    </row>
    <row r="13" spans="2:30">
      <c r="D13" s="3"/>
      <c r="AA13" t="s">
        <v>72</v>
      </c>
      <c r="AB13" s="5">
        <f>IF($E$5&gt;$C$5,1,0)</f>
        <v>0</v>
      </c>
      <c r="AC13" s="5">
        <f>IF(AND($E$5&lt;&gt;"",$E$5=$C$5),1,0)</f>
        <v>0</v>
      </c>
      <c r="AD13" s="5">
        <f>IF($E$5&lt;$C$5,1,0)</f>
        <v>0</v>
      </c>
    </row>
    <row r="14" spans="2:30">
      <c r="D14" s="3"/>
      <c r="AA14" s="5"/>
      <c r="AB14" s="5">
        <f>IF($C$6&gt;$E$6,1,0)</f>
        <v>0</v>
      </c>
      <c r="AC14" s="5">
        <f>IF(AND($C$6&lt;&gt;"",$C$6=$E$6),1,0)</f>
        <v>0</v>
      </c>
      <c r="AD14" s="5">
        <f>IF($C$6&lt;$E$6,1,0)</f>
        <v>0</v>
      </c>
    </row>
    <row r="15" spans="2:30">
      <c r="D15" s="3"/>
      <c r="AA15" s="5"/>
      <c r="AB15" s="5">
        <f>IF($C$8&gt;$E$8,1,0)</f>
        <v>0</v>
      </c>
      <c r="AC15" s="5">
        <f>IF(AND($C$8&lt;&gt;"",$C$8=$E$8),1,0)</f>
        <v>0</v>
      </c>
      <c r="AD15" s="5">
        <f>IF($C$8&lt;$E$8,1,0)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2:AD17"/>
  <sheetViews>
    <sheetView showGridLines="0" workbookViewId="0">
      <selection activeCell="M11" sqref="M11"/>
    </sheetView>
  </sheetViews>
  <sheetFormatPr defaultRowHeight="15"/>
  <cols>
    <col min="2" max="2" width="11.7109375" bestFit="1" customWidth="1"/>
    <col min="3" max="3" width="3.7109375" customWidth="1"/>
    <col min="4" max="4" width="3" customWidth="1"/>
    <col min="5" max="5" width="3.7109375" customWidth="1"/>
    <col min="6" max="6" width="11.7109375" bestFit="1" customWidth="1"/>
    <col min="9" max="9" width="11.7109375" bestFit="1" customWidth="1"/>
    <col min="10" max="16" width="5.7109375" customWidth="1"/>
  </cols>
  <sheetData>
    <row r="2" spans="2:30">
      <c r="H2" s="1" t="s">
        <v>33</v>
      </c>
    </row>
    <row r="3" spans="2:30" ht="15.75" thickBot="1">
      <c r="B3" s="1" t="s">
        <v>33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34</v>
      </c>
      <c r="C4" s="14" t="str">
        <f>IF('Group Fixture List'!E9="","",'Group Fixture List'!E9)</f>
        <v/>
      </c>
      <c r="D4" s="2" t="s">
        <v>18</v>
      </c>
      <c r="E4" s="14" t="str">
        <f>IF('Group Fixture List'!G9="","",'Group Fixture List'!G9)</f>
        <v/>
      </c>
      <c r="F4" t="s">
        <v>35</v>
      </c>
      <c r="H4" s="21">
        <v>1</v>
      </c>
      <c r="I4" s="22" t="str">
        <f>IF(J4=0,"",VLOOKUP(MIN(Calculations!A24:A27),Calculations!A24:B27,2,FALSE))</f>
        <v/>
      </c>
      <c r="J4" s="29">
        <f>VLOOKUP(MIN(Calculations!A24:A27),Calculations!A24:I27,3,FALSE)</f>
        <v>0</v>
      </c>
      <c r="K4" s="29">
        <f>VLOOKUP(MIN(Calculations!A24:A27),Calculations!A24:I27,4,FALSE)</f>
        <v>0</v>
      </c>
      <c r="L4" s="29">
        <f>VLOOKUP(MIN(Calculations!A24:A27),Calculations!A24:I27,5,FALSE)</f>
        <v>0</v>
      </c>
      <c r="M4" s="29">
        <f>VLOOKUP(MIN(Calculations!A24:A27),Calculations!A24:I27,6,FALSE)</f>
        <v>0</v>
      </c>
      <c r="N4" s="29">
        <f>IFERROR(VLOOKUP(MIN(Calculations!A24:A27),Calculations!A24:I27,7,FALSE),0)</f>
        <v>0</v>
      </c>
      <c r="O4" s="29">
        <f>IFERROR(VLOOKUP(MIN(Calculations!A24:A27),Calculations!A24:I27,8,FALSE),0)</f>
        <v>0</v>
      </c>
      <c r="P4" s="30">
        <f>$K4*Data!$B$2+'Group D'!$M4*Data!$B$3</f>
        <v>0</v>
      </c>
      <c r="AA4" t="s">
        <v>73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36</v>
      </c>
      <c r="C5" s="14" t="str">
        <f>IF('Group Fixture List'!E10="","",'Group Fixture List'!E1)</f>
        <v/>
      </c>
      <c r="D5" s="3" t="s">
        <v>18</v>
      </c>
      <c r="E5" s="14" t="str">
        <f>IF('Group Fixture List'!G10="","",'Group Fixture List'!G10)</f>
        <v/>
      </c>
      <c r="F5" t="s">
        <v>37</v>
      </c>
      <c r="H5" s="23">
        <v>2</v>
      </c>
      <c r="I5" s="24" t="str">
        <f>IF(J5=0,"",VLOOKUP(SMALL(Calculations!A24:A27,2),Calculations!A24:B27,2,FALSE))</f>
        <v/>
      </c>
      <c r="J5" s="31">
        <f>VLOOKUP(SMALL(Calculations!A24:A27,2),Calculations!A24:I27,3,FALSE)</f>
        <v>0</v>
      </c>
      <c r="K5" s="31">
        <f>VLOOKUP(SMALL(Calculations!A24:A27,2),Calculations!A24:I27,4,FALSE)</f>
        <v>0</v>
      </c>
      <c r="L5" s="31">
        <f>VLOOKUP(SMALL(Calculations!A24:A27,2),Calculations!A24:I27,5,FALSE)</f>
        <v>0</v>
      </c>
      <c r="M5" s="31">
        <f>VLOOKUP(SMALL(Calculations!A24:A27,2),Calculations!A24:I27,6,FALSE)</f>
        <v>0</v>
      </c>
      <c r="N5" s="31">
        <f>IFERROR(VLOOKUP(SMALL(Calculations!A24:A27,2),Calculations!A24:I27,7,FALSE),0)</f>
        <v>0</v>
      </c>
      <c r="O5" s="31">
        <f>IFERROR(VLOOKUP(SMALL(Calculations!A24:A27,2),Calculations!A24:I27,8,FALSE),0)</f>
        <v>0</v>
      </c>
      <c r="P5" s="32">
        <f>$K5*Data!$B$2+'Group D'!$M5*Data!$B$3</f>
        <v>0</v>
      </c>
      <c r="AA5" s="5"/>
      <c r="AB5" s="5">
        <f>IF($E$6&gt;$C$6,1,0)</f>
        <v>0</v>
      </c>
      <c r="AC5" s="5">
        <f>IF(AND($E$6&lt;&gt;"",$E$6=$C$6),1,0)</f>
        <v>0</v>
      </c>
      <c r="AD5" s="5">
        <f>IF($E$6&lt;$C$6,1,0)</f>
        <v>0</v>
      </c>
    </row>
    <row r="6" spans="2:30" ht="15.75" thickBot="1">
      <c r="B6" t="s">
        <v>36</v>
      </c>
      <c r="C6" s="14" t="str">
        <f>IF('Group Fixture List'!E23="","",'Group Fixture List'!E23)</f>
        <v/>
      </c>
      <c r="D6" s="3" t="s">
        <v>18</v>
      </c>
      <c r="E6" s="14" t="str">
        <f>IF('Group Fixture List'!G23="","",'Group Fixture List'!G23)</f>
        <v/>
      </c>
      <c r="F6" t="s">
        <v>34</v>
      </c>
      <c r="H6" s="23">
        <v>3</v>
      </c>
      <c r="I6" s="24" t="str">
        <f>IF(J6=0,"",VLOOKUP(SMALL(Calculations!A24:A27,3),Calculations!A24:B27,2,FALSE))</f>
        <v/>
      </c>
      <c r="J6" s="31">
        <f>VLOOKUP(SMALL(Calculations!A24:A27,3),Calculations!A24:I27,3,FALSE)</f>
        <v>0</v>
      </c>
      <c r="K6" s="31">
        <f>VLOOKUP(SMALL(Calculations!A24:A27,3),Calculations!A24:I27,4,FALSE)</f>
        <v>0</v>
      </c>
      <c r="L6" s="31">
        <f>VLOOKUP(SMALL(Calculations!A24:A27,3),Calculations!A24:I27,5,FALSE)</f>
        <v>0</v>
      </c>
      <c r="M6" s="31">
        <f>VLOOKUP(SMALL(Calculations!A24:A27,3),Calculations!A24:I27,6,FALSE)</f>
        <v>0</v>
      </c>
      <c r="N6" s="31">
        <f>IFERROR(VLOOKUP(SMALL(Calculations!A24:A27,3),Calculations!A24:I27,7,FALSE),0)</f>
        <v>0</v>
      </c>
      <c r="O6" s="31">
        <f>IFERROR(VLOOKUP(SMALL(Calculations!A24:A27,3),Calculations!A24:I27,8,FALSE),0)</f>
        <v>0</v>
      </c>
      <c r="P6" s="32">
        <f>$K6*Data!$B$2+'Group D'!$M6*Data!$B$3</f>
        <v>0</v>
      </c>
      <c r="AA6" s="5"/>
      <c r="AB6" s="5">
        <f>IF($E$9&gt;$C$9,1,0)</f>
        <v>0</v>
      </c>
      <c r="AC6" s="5">
        <f>IF(AND($E$9&lt;&gt;"",$E$9=$C$9),1,0)</f>
        <v>0</v>
      </c>
      <c r="AD6" s="5">
        <f>IF($E$9&lt;$C$9,1,0)</f>
        <v>0</v>
      </c>
    </row>
    <row r="7" spans="2:30" ht="15.75" thickBot="1">
      <c r="B7" t="s">
        <v>35</v>
      </c>
      <c r="C7" s="14" t="str">
        <f>IF('Group Fixture List'!E27="","",'Group Fixture List'!E27)</f>
        <v/>
      </c>
      <c r="D7" s="3" t="s">
        <v>18</v>
      </c>
      <c r="E7" s="14" t="str">
        <f>IF('Group Fixture List'!G27="","",'Group Fixture List'!G27)</f>
        <v/>
      </c>
      <c r="F7" t="s">
        <v>37</v>
      </c>
      <c r="H7" s="25">
        <v>4</v>
      </c>
      <c r="I7" s="26" t="str">
        <f>IF(J7=0,"",VLOOKUP(SMALL(Calculations!A24:A27,4),Calculations!A24:B27,2,FALSE))</f>
        <v/>
      </c>
      <c r="J7" s="33">
        <f>VLOOKUP(SMALL(Calculations!A24:A27,4),Calculations!A24:I27,3,FALSE)</f>
        <v>0</v>
      </c>
      <c r="K7" s="33">
        <f>VLOOKUP(SMALL(Calculations!A24:A27,4),Calculations!A24:I27,4,FALSE)</f>
        <v>0</v>
      </c>
      <c r="L7" s="33">
        <f>VLOOKUP(SMALL(Calculations!A24:A27,4),Calculations!A24:I27,5,FALSE)</f>
        <v>0</v>
      </c>
      <c r="M7" s="33">
        <f>VLOOKUP(SMALL(Calculations!A24:A27,4),Calculations!A24:I27,6,FALSE)</f>
        <v>0</v>
      </c>
      <c r="N7" s="33">
        <f>IFERROR(VLOOKUP(SMALL(Calculations!A24:A27,4),Calculations!A24:I27,7,FALSE),0)</f>
        <v>0</v>
      </c>
      <c r="O7" s="33">
        <f>IFERROR(VLOOKUP(SMALL(Calculations!A24:A27,4),Calculations!A24:I27,8,FALSE),0)</f>
        <v>0</v>
      </c>
      <c r="P7" s="34">
        <f>$K7*Data!$B$2+'Group D'!$M7*Data!$B$3</f>
        <v>0</v>
      </c>
      <c r="AA7" t="s">
        <v>74</v>
      </c>
      <c r="AB7" s="5">
        <f>IF($E$4&gt;$C$4,1,0)</f>
        <v>0</v>
      </c>
      <c r="AC7" s="5">
        <f>IF(AND($E$4&lt;&gt;"",$E$4=$C$4),1,0)</f>
        <v>0</v>
      </c>
      <c r="AD7" s="5">
        <f>IF($E$4&lt;$C$4,1,0)</f>
        <v>0</v>
      </c>
    </row>
    <row r="8" spans="2:30" ht="15.75" thickBot="1">
      <c r="B8" t="s">
        <v>35</v>
      </c>
      <c r="C8" s="14" t="str">
        <f>IF('Group Fixture List'!E41="","",'Group Fixture List'!E41)</f>
        <v/>
      </c>
      <c r="D8" s="3" t="s">
        <v>18</v>
      </c>
      <c r="E8" s="14" t="str">
        <f>IF('Group Fixture List'!G41="","",'Group Fixture List'!G41)</f>
        <v/>
      </c>
      <c r="F8" t="s">
        <v>36</v>
      </c>
      <c r="AA8" s="5"/>
      <c r="AB8" s="5">
        <f>IF($C$7&gt;$E$7,1,0)</f>
        <v>0</v>
      </c>
      <c r="AC8" s="5">
        <f>IF(AND($C$7&lt;&gt;"",$C$7=$E$7),1,0)</f>
        <v>0</v>
      </c>
      <c r="AD8" s="5">
        <f>IF($C$7&lt;$E$7,1,0)</f>
        <v>0</v>
      </c>
    </row>
    <row r="9" spans="2:30" ht="15.75" thickBot="1">
      <c r="B9" t="s">
        <v>37</v>
      </c>
      <c r="C9" s="14" t="str">
        <f>IF('Group Fixture List'!E42="","",'Group Fixture List'!E42)</f>
        <v/>
      </c>
      <c r="D9" s="3" t="s">
        <v>18</v>
      </c>
      <c r="E9" s="14" t="str">
        <f>IF('Group Fixture List'!G42="","",'Group Fixture List'!G42)</f>
        <v/>
      </c>
      <c r="F9" t="s">
        <v>34</v>
      </c>
      <c r="AA9" s="5"/>
      <c r="AB9" s="5">
        <f>IF($C$8&gt;$E$8,1,0)</f>
        <v>0</v>
      </c>
      <c r="AC9" s="5">
        <f>IF(AND($C$8&lt;&gt;"",$C$8=$E$8),1,0)</f>
        <v>0</v>
      </c>
      <c r="AD9" s="5">
        <f>IF($C$8&lt;$E$8,1,0)</f>
        <v>0</v>
      </c>
    </row>
    <row r="10" spans="2:30">
      <c r="AA10" t="s">
        <v>75</v>
      </c>
      <c r="AB10" s="5">
        <f>IF($C$5&gt;$E$5,1,0)</f>
        <v>0</v>
      </c>
      <c r="AC10" s="5">
        <f>IF(AND($C$5&lt;&gt;"",$C$5=$E$5),1,0)</f>
        <v>0</v>
      </c>
      <c r="AD10" s="5">
        <f>IF($C$5&lt;$E$5,1,0)</f>
        <v>0</v>
      </c>
    </row>
    <row r="11" spans="2:30">
      <c r="AA11" s="5"/>
      <c r="AB11" s="5">
        <f>IF($C$6&gt;$E$6,1,0)</f>
        <v>0</v>
      </c>
      <c r="AC11" s="5">
        <f>IF(AND($C$6&lt;&gt;"",$C$6=$E$6),1,0)</f>
        <v>0</v>
      </c>
      <c r="AD11" s="5">
        <f>IF($C$6&lt;$E$6,1,0)</f>
        <v>0</v>
      </c>
    </row>
    <row r="12" spans="2:30">
      <c r="D12" s="3"/>
      <c r="AA12" s="5"/>
      <c r="AB12" s="5">
        <f>IF($E$8&gt;$C$8,1,0)</f>
        <v>0</v>
      </c>
      <c r="AC12" s="5">
        <f>IF(AND($E$8&lt;&gt;"",$E$8=$C$8),1,0)</f>
        <v>0</v>
      </c>
      <c r="AD12" s="5">
        <f>IF($E$8&lt;$C$8,1,0)</f>
        <v>0</v>
      </c>
    </row>
    <row r="13" spans="2:30">
      <c r="D13" s="3"/>
      <c r="AA13" t="s">
        <v>76</v>
      </c>
      <c r="AB13" s="5">
        <f>IF($E$5&gt;$C$5,1,0)</f>
        <v>0</v>
      </c>
      <c r="AC13" s="5">
        <f>IF(AND($E$5&lt;&gt;"",$E$5=$C$5),1,0)</f>
        <v>0</v>
      </c>
      <c r="AD13" s="5">
        <f>IF($E$5&lt;$C$5,1,0)</f>
        <v>0</v>
      </c>
    </row>
    <row r="14" spans="2:30">
      <c r="D14" s="3"/>
      <c r="AA14" s="5"/>
      <c r="AB14" s="5">
        <f>IF($E$7&gt;$C$7,1,0)</f>
        <v>0</v>
      </c>
      <c r="AC14" s="5">
        <f>IF(AND($E$7&lt;&gt;"",$E$7=$C$7),1,0)</f>
        <v>0</v>
      </c>
      <c r="AD14" s="5">
        <f>IF($E$7&lt;$C$7,1,0)</f>
        <v>0</v>
      </c>
    </row>
    <row r="15" spans="2:30">
      <c r="D15" s="3"/>
      <c r="AA15" s="5"/>
      <c r="AB15" s="5">
        <f>IF($C$9&gt;$E$9,1,0)</f>
        <v>0</v>
      </c>
      <c r="AC15" s="5">
        <f>IF(AND($C$9&lt;&gt;"",$C$9=$E$9),1,0)</f>
        <v>0</v>
      </c>
      <c r="AD15" s="5">
        <f>IF($C$9&lt;$E$9,1,0)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B2:AD17"/>
  <sheetViews>
    <sheetView showGridLines="0" workbookViewId="0">
      <selection activeCell="O5" sqref="O5"/>
    </sheetView>
  </sheetViews>
  <sheetFormatPr defaultRowHeight="15"/>
  <cols>
    <col min="2" max="2" width="11.7109375" bestFit="1" customWidth="1"/>
    <col min="3" max="3" width="3.7109375" customWidth="1"/>
    <col min="4" max="4" width="3" customWidth="1"/>
    <col min="5" max="5" width="3.7109375" customWidth="1"/>
    <col min="6" max="6" width="11.7109375" bestFit="1" customWidth="1"/>
    <col min="9" max="9" width="11.7109375" bestFit="1" customWidth="1"/>
    <col min="10" max="16" width="5.7109375" customWidth="1"/>
  </cols>
  <sheetData>
    <row r="2" spans="2:30">
      <c r="H2" s="1" t="s">
        <v>38</v>
      </c>
    </row>
    <row r="3" spans="2:30" ht="15.75" thickBot="1">
      <c r="B3" s="1" t="s">
        <v>38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39</v>
      </c>
      <c r="C4" s="14" t="str">
        <f>IF('Group Fixture List'!E11="","",'Group Fixture List'!E11)</f>
        <v/>
      </c>
      <c r="D4" s="2" t="s">
        <v>18</v>
      </c>
      <c r="E4" s="14" t="str">
        <f>IF('Group Fixture List'!G11="","",'Group Fixture List'!G11)</f>
        <v/>
      </c>
      <c r="F4" t="s">
        <v>60</v>
      </c>
      <c r="H4" s="21">
        <v>1</v>
      </c>
      <c r="I4" s="22" t="str">
        <f>IF(J4=0,"",VLOOKUP(MIN(Calculations!A31:A34),Calculations!A31:B34,2,FALSE))</f>
        <v/>
      </c>
      <c r="J4" s="29">
        <f>VLOOKUP(MIN(Calculations!A31:A34),Calculations!A31:I34,3,FALSE)</f>
        <v>0</v>
      </c>
      <c r="K4" s="29">
        <f>VLOOKUP(MIN(Calculations!A31:A34),Calculations!A31:I34,4,FALSE)</f>
        <v>0</v>
      </c>
      <c r="L4" s="29">
        <f>VLOOKUP(MIN(Calculations!A31:A34),Calculations!A31:I34,5,FALSE)</f>
        <v>0</v>
      </c>
      <c r="M4" s="29">
        <f>VLOOKUP(MIN(Calculations!A31:A34),Calculations!A31:I34,6,FALSE)</f>
        <v>0</v>
      </c>
      <c r="N4" s="29">
        <f>IFERROR(VLOOKUP(MIN(Calculations!A31:A34),Calculations!A31:I34,7,FALSE),0)</f>
        <v>0</v>
      </c>
      <c r="O4" s="29">
        <f>IFERROR(VLOOKUP(MIN(Calculations!A31:A34),Calculations!A31:I34,8,FALSE),0)</f>
        <v>0</v>
      </c>
      <c r="P4" s="30">
        <f>$K4*Data!$B$2+'Group E'!$M4*Data!$B$3</f>
        <v>0</v>
      </c>
      <c r="AA4" t="s">
        <v>77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40</v>
      </c>
      <c r="C5" s="14" t="str">
        <f>IF('Group Fixture List'!E12="","",'Group Fixture List'!E12)</f>
        <v/>
      </c>
      <c r="D5" s="3" t="s">
        <v>18</v>
      </c>
      <c r="E5" s="14" t="str">
        <f>IF('Group Fixture List'!G12="","",'Group Fixture List'!G12)</f>
        <v/>
      </c>
      <c r="F5" t="s">
        <v>41</v>
      </c>
      <c r="H5" s="23">
        <v>2</v>
      </c>
      <c r="I5" s="24" t="str">
        <f>IF(J5=0,"",VLOOKUP(SMALL(Calculations!A31:A34,2),Calculations!A31:B34,2,FALSE))</f>
        <v/>
      </c>
      <c r="J5" s="31">
        <f>VLOOKUP(SMALL(Calculations!A31:A34,2),Calculations!A31:I34,3,FALSE)</f>
        <v>0</v>
      </c>
      <c r="K5" s="31">
        <f>VLOOKUP(SMALL(Calculations!A31:A34,2),Calculations!A31:I34,4,FALSE)</f>
        <v>0</v>
      </c>
      <c r="L5" s="31">
        <f>VLOOKUP(SMALL(Calculations!A31:A34,2),Calculations!A31:I34,5,FALSE)</f>
        <v>0</v>
      </c>
      <c r="M5" s="31">
        <f>VLOOKUP(SMALL(Calculations!A31:A34,2),Calculations!A31:I34,6,FALSE)</f>
        <v>0</v>
      </c>
      <c r="N5" s="31">
        <f>IFERROR(VLOOKUP(SMALL(Calculations!A31:A34,2),Calculations!A31:I34,7,FALSE),0)</f>
        <v>0</v>
      </c>
      <c r="O5" s="31">
        <f>IFERROR(VLOOKUP(SMALL(Calculations!A31:A34,2),Calculations!A31:I34,8,FALSE),0)</f>
        <v>0</v>
      </c>
      <c r="P5" s="32">
        <f>$K5*Data!$B$2+'Group E'!$M5*Data!$B$3</f>
        <v>0</v>
      </c>
      <c r="AA5" s="5"/>
      <c r="AB5" s="5">
        <f>IF($C$6&gt;$E$6,1,0)</f>
        <v>0</v>
      </c>
      <c r="AC5" s="5">
        <f>IF(AND($C$6&lt;&gt;"",$C$6=$E$6),1,0)</f>
        <v>0</v>
      </c>
      <c r="AD5" s="5">
        <f>IF($C$6&lt;$E$6,1,0)</f>
        <v>0</v>
      </c>
    </row>
    <row r="6" spans="2:30" ht="15.75" thickBot="1">
      <c r="B6" t="s">
        <v>39</v>
      </c>
      <c r="C6" s="14" t="str">
        <f>IF('Group Fixture List'!E26="","",'Group Fixture List'!E26)</f>
        <v/>
      </c>
      <c r="D6" s="3" t="s">
        <v>18</v>
      </c>
      <c r="E6" s="14" t="str">
        <f>IF('Group Fixture List'!G26="","",'Group Fixture List'!G26)</f>
        <v/>
      </c>
      <c r="F6" t="s">
        <v>40</v>
      </c>
      <c r="H6" s="23">
        <v>3</v>
      </c>
      <c r="I6" s="24" t="str">
        <f>IF(J6=0,"",VLOOKUP(SMALL(Calculations!A31:A34,3),Calculations!A31:B34,2,FALSE))</f>
        <v/>
      </c>
      <c r="J6" s="31">
        <f>VLOOKUP(SMALL(Calculations!A31:A34,3),Calculations!A31:I34,3,FALSE)</f>
        <v>0</v>
      </c>
      <c r="K6" s="31">
        <f>VLOOKUP(SMALL(Calculations!A31:A34,3),Calculations!A31:I34,4,FALSE)</f>
        <v>0</v>
      </c>
      <c r="L6" s="31">
        <f>VLOOKUP(SMALL(Calculations!A31:A34,3),Calculations!A31:I34,5,FALSE)</f>
        <v>0</v>
      </c>
      <c r="M6" s="31">
        <f>VLOOKUP(SMALL(Calculations!A31:A34,3),Calculations!A31:I34,6,FALSE)</f>
        <v>0</v>
      </c>
      <c r="N6" s="31">
        <f>IFERROR(VLOOKUP(SMALL(Calculations!A31:A34,3),Calculations!A31:I34,7,FALSE),0)</f>
        <v>0</v>
      </c>
      <c r="O6" s="31">
        <f>IFERROR(VLOOKUP(SMALL(Calculations!A31:A34,3),Calculations!A31:I34,8,FALSE),0)</f>
        <v>0</v>
      </c>
      <c r="P6" s="32">
        <f>$K6*Data!$B$2+'Group E'!$M6*Data!$B$3</f>
        <v>0</v>
      </c>
      <c r="AA6" s="5"/>
      <c r="AB6" s="5">
        <f>IF($E$9&gt;$C$9,1,0)</f>
        <v>0</v>
      </c>
      <c r="AC6" s="5">
        <f>IF(AND($E$9&lt;&gt;"",$E$9=$C$9),1,0)</f>
        <v>0</v>
      </c>
      <c r="AD6" s="5">
        <f>IF($E$9&lt;$C$9,1,0)</f>
        <v>0</v>
      </c>
    </row>
    <row r="7" spans="2:30" ht="15.75" thickBot="1">
      <c r="B7" t="s">
        <v>41</v>
      </c>
      <c r="C7" s="14" t="str">
        <f>IF('Group Fixture List'!E28="","",'Group Fixture List'!E28)</f>
        <v/>
      </c>
      <c r="D7" s="3" t="s">
        <v>18</v>
      </c>
      <c r="E7" s="14" t="str">
        <f>IF('Group Fixture List'!G28="","",'Group Fixture List'!G28)</f>
        <v/>
      </c>
      <c r="F7" t="s">
        <v>60</v>
      </c>
      <c r="H7" s="25">
        <v>4</v>
      </c>
      <c r="I7" s="26" t="str">
        <f>IF(J7=0,"",VLOOKUP(SMALL(Calculations!A31:A34,4),Calculations!A31:B34,2,FALSE))</f>
        <v/>
      </c>
      <c r="J7" s="33">
        <f>VLOOKUP(SMALL(Calculations!A31:A34,4),Calculations!A31:I34,3,FALSE)</f>
        <v>0</v>
      </c>
      <c r="K7" s="33">
        <f>VLOOKUP(SMALL(Calculations!A31:A34,4),Calculations!A31:I34,4,FALSE)</f>
        <v>0</v>
      </c>
      <c r="L7" s="33">
        <f>VLOOKUP(SMALL(Calculations!A31:A34,4),Calculations!A31:I34,5,FALSE)</f>
        <v>0</v>
      </c>
      <c r="M7" s="33">
        <f>VLOOKUP(SMALL(Calculations!A31:A34,4),Calculations!A31:I34,6,FALSE)</f>
        <v>0</v>
      </c>
      <c r="N7" s="33">
        <f>IFERROR(VLOOKUP(SMALL(Calculations!A31:A34,4),Calculations!A31:I34,7,FALSE),0)</f>
        <v>0</v>
      </c>
      <c r="O7" s="33">
        <f>IFERROR(VLOOKUP(SMALL(Calculations!A31:A34,4),Calculations!A31:I34,8,FALSE),0)</f>
        <v>0</v>
      </c>
      <c r="P7" s="34">
        <f>$K7*Data!$B$2+'Group E'!$M7*Data!$B$3</f>
        <v>0</v>
      </c>
      <c r="AA7" t="s">
        <v>78</v>
      </c>
      <c r="AB7" s="5">
        <f>IF($E$4&gt;$C$4,1,0)</f>
        <v>0</v>
      </c>
      <c r="AC7" s="5">
        <f>IF(AND($E$4&lt;&gt;"",$E$4=$C$4),1,0)</f>
        <v>0</v>
      </c>
      <c r="AD7" s="5">
        <f>IF($E$4&lt;$C$4,1,0)</f>
        <v>0</v>
      </c>
    </row>
    <row r="8" spans="2:30" ht="15.75" thickBot="1">
      <c r="B8" t="s">
        <v>60</v>
      </c>
      <c r="C8" s="14" t="str">
        <f>IF('Group Fixture List'!E45="","",'Group Fixture List'!E45)</f>
        <v/>
      </c>
      <c r="D8" s="3" t="s">
        <v>18</v>
      </c>
      <c r="E8" s="14" t="str">
        <f>IF('Group Fixture List'!G45="","",'Group Fixture List'!G45)</f>
        <v/>
      </c>
      <c r="F8" t="s">
        <v>40</v>
      </c>
      <c r="AA8" s="5"/>
      <c r="AB8" s="5">
        <f>IF($E$7&gt;$C$7,1,0)</f>
        <v>0</v>
      </c>
      <c r="AC8" s="5">
        <f>IF(AND($E$7&lt;&gt;"",$E$7=$C$7),1,0)</f>
        <v>0</v>
      </c>
      <c r="AD8" s="5">
        <f>IF($E$7&lt;$C$7,1,0)</f>
        <v>0</v>
      </c>
    </row>
    <row r="9" spans="2:30" ht="15.75" thickBot="1">
      <c r="B9" t="s">
        <v>41</v>
      </c>
      <c r="C9" s="14" t="str">
        <f>IF('Group Fixture List'!E46="","",'Group Fixture List'!E46)</f>
        <v/>
      </c>
      <c r="D9" s="3" t="s">
        <v>18</v>
      </c>
      <c r="E9" s="14" t="str">
        <f>IF('Group Fixture List'!G46="","",'Group Fixture List'!G46)</f>
        <v/>
      </c>
      <c r="F9" t="s">
        <v>39</v>
      </c>
      <c r="AA9" s="5"/>
      <c r="AB9" s="5">
        <f>IF($C$8&gt;$E$8,1,0)</f>
        <v>0</v>
      </c>
      <c r="AC9" s="5">
        <f>IF(AND($C$8&lt;&gt;"",$C$8=$E$8),1,0)</f>
        <v>0</v>
      </c>
      <c r="AD9" s="5">
        <f>IF($C$8&lt;$E$8,1,0)</f>
        <v>0</v>
      </c>
    </row>
    <row r="10" spans="2:30">
      <c r="AA10" t="s">
        <v>79</v>
      </c>
      <c r="AB10" s="5">
        <f>IF($C$5&gt;$E$5,1,0)</f>
        <v>0</v>
      </c>
      <c r="AC10" s="5">
        <f>IF(AND($C$5&lt;&gt;"",$C$5=$E$5),1,0)</f>
        <v>0</v>
      </c>
      <c r="AD10" s="5">
        <f>IF($C$5&lt;$E$5,1,0)</f>
        <v>0</v>
      </c>
    </row>
    <row r="11" spans="2:30">
      <c r="AA11" s="5"/>
      <c r="AB11" s="5">
        <f>IF($E$6&gt;$C$6,1,0)</f>
        <v>0</v>
      </c>
      <c r="AC11" s="5">
        <f>IF(AND($E$6&lt;&gt;"",$E$6=$C$6),1,0)</f>
        <v>0</v>
      </c>
      <c r="AD11" s="5">
        <f>IF($E$6&lt;$C$6,1,0)</f>
        <v>0</v>
      </c>
    </row>
    <row r="12" spans="2:30">
      <c r="D12" s="3"/>
      <c r="AA12" s="5"/>
      <c r="AB12" s="5">
        <f>IF($E$8&gt;$C$8,1,0)</f>
        <v>0</v>
      </c>
      <c r="AC12" s="5">
        <f>IF(AND($E$8&lt;&gt;"",$E$8=$C$8),1,0)</f>
        <v>0</v>
      </c>
      <c r="AD12" s="5">
        <f>IF($E$8&lt;$C$8,1,0)</f>
        <v>0</v>
      </c>
    </row>
    <row r="13" spans="2:30">
      <c r="D13" s="3"/>
      <c r="AA13" t="s">
        <v>80</v>
      </c>
      <c r="AB13" s="5">
        <f>IF($E$5&gt;$C$5,1,0)</f>
        <v>0</v>
      </c>
      <c r="AC13" s="5">
        <f>IF(AND($E$5&lt;&gt;"",$E$5=$C$5),1,0)</f>
        <v>0</v>
      </c>
      <c r="AD13" s="5">
        <f>IF($E$5&lt;$C$5,1,0)</f>
        <v>0</v>
      </c>
    </row>
    <row r="14" spans="2:30">
      <c r="D14" s="3"/>
      <c r="AA14" s="5"/>
      <c r="AB14" s="5">
        <f>IF($C$7&gt;$E$7,1,0)</f>
        <v>0</v>
      </c>
      <c r="AC14" s="5">
        <f>IF(AND($C$7&lt;&gt;"",$C$7=$E$7),1,0)</f>
        <v>0</v>
      </c>
      <c r="AD14" s="5">
        <f>IF($C$7&lt;$E$7,1,0)</f>
        <v>0</v>
      </c>
    </row>
    <row r="15" spans="2:30">
      <c r="D15" s="3"/>
      <c r="AA15" s="5"/>
      <c r="AB15" s="5">
        <f>IF($C$9&gt;$E$9,1,0)</f>
        <v>0</v>
      </c>
      <c r="AC15" s="5">
        <f>IF(AND($C$9&lt;&gt;"",$C$9=$E$9),1,0)</f>
        <v>0</v>
      </c>
      <c r="AD15" s="5">
        <f>IF($C$9&lt;$E$9,1,0)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B2:AD17"/>
  <sheetViews>
    <sheetView showGridLines="0" workbookViewId="0">
      <selection activeCell="P5" sqref="P5"/>
    </sheetView>
  </sheetViews>
  <sheetFormatPr defaultRowHeight="15"/>
  <cols>
    <col min="2" max="2" width="12.5703125" bestFit="1" customWidth="1"/>
    <col min="3" max="3" width="3.7109375" customWidth="1"/>
    <col min="4" max="4" width="3" customWidth="1"/>
    <col min="5" max="5" width="3.7109375" customWidth="1"/>
    <col min="6" max="6" width="12.5703125" bestFit="1" customWidth="1"/>
    <col min="9" max="9" width="12.5703125" bestFit="1" customWidth="1"/>
    <col min="10" max="16" width="5.7109375" customWidth="1"/>
  </cols>
  <sheetData>
    <row r="2" spans="2:30">
      <c r="H2" s="1" t="s">
        <v>42</v>
      </c>
    </row>
    <row r="3" spans="2:30" ht="15.75" thickBot="1">
      <c r="B3" s="1" t="s">
        <v>42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43</v>
      </c>
      <c r="C4" s="14" t="str">
        <f>IF('Group Fixture List'!E13="","",'Group Fixture List'!E13)</f>
        <v/>
      </c>
      <c r="D4" s="2" t="s">
        <v>18</v>
      </c>
      <c r="E4" s="14" t="str">
        <f>IF('Group Fixture List'!G13="","",'Group Fixture List'!G13)</f>
        <v/>
      </c>
      <c r="F4" t="s">
        <v>44</v>
      </c>
      <c r="H4" s="21">
        <v>1</v>
      </c>
      <c r="I4" s="22" t="str">
        <f>IF(J4=0,"",VLOOKUP(MIN(Calculations!A38:A41),Calculations!A38:B41,2,FALSE))</f>
        <v/>
      </c>
      <c r="J4" s="29">
        <f>VLOOKUP(MIN(Calculations!A38:A41),Calculations!A38:I41,3,FALSE)</f>
        <v>0</v>
      </c>
      <c r="K4" s="29">
        <f>VLOOKUP(MIN(Calculations!A38:A41),Calculations!A38:I41,4,FALSE)</f>
        <v>0</v>
      </c>
      <c r="L4" s="29">
        <f>VLOOKUP(MIN(Calculations!A38:A41),Calculations!A38:I41,5,FALSE)</f>
        <v>0</v>
      </c>
      <c r="M4" s="29">
        <f>VLOOKUP(MIN(Calculations!A38:A41),Calculations!A38:I41,6,FALSE)</f>
        <v>0</v>
      </c>
      <c r="N4" s="29">
        <f>IFERROR(VLOOKUP(MIN(Calculations!A38:A41),Calculations!A38:I41,7,FALSE),0)</f>
        <v>0</v>
      </c>
      <c r="O4" s="29">
        <f>IFERROR(VLOOKUP(MIN(Calculations!A38:A41),Calculations!A38:I41,8,FALSE),0)</f>
        <v>0</v>
      </c>
      <c r="P4" s="30">
        <f>$K4*Data!$B$2+'Group F'!$M4*Data!$B$3</f>
        <v>0</v>
      </c>
      <c r="AA4" t="s">
        <v>81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45</v>
      </c>
      <c r="C5" s="14" t="str">
        <f>IF('Group Fixture List'!E14="","",'Group Fixture List'!E14)</f>
        <v/>
      </c>
      <c r="D5" s="2" t="s">
        <v>18</v>
      </c>
      <c r="E5" s="14" t="str">
        <f>IF('Group Fixture List'!G14="","",'Group Fixture List'!G14)</f>
        <v/>
      </c>
      <c r="F5" t="s">
        <v>46</v>
      </c>
      <c r="H5" s="23">
        <v>2</v>
      </c>
      <c r="I5" s="24" t="str">
        <f>IF(J5=0,"",VLOOKUP(SMALL(Calculations!A38:A41,2),Calculations!A38:B41,2,FALSE))</f>
        <v/>
      </c>
      <c r="J5" s="31">
        <f>VLOOKUP(SMALL(Calculations!A38:A41,2),Calculations!A38:I41,3,FALSE)</f>
        <v>0</v>
      </c>
      <c r="K5" s="31">
        <f>VLOOKUP(SMALL(Calculations!A38:A41,2),Calculations!A38:I41,4,FALSE)</f>
        <v>0</v>
      </c>
      <c r="L5" s="31">
        <f>VLOOKUP(SMALL(Calculations!A38:A41,2),Calculations!A38:I41,5,FALSE)</f>
        <v>0</v>
      </c>
      <c r="M5" s="31">
        <f>VLOOKUP(SMALL(Calculations!A38:A41,2),Calculations!A38:I41,6,FALSE)</f>
        <v>0</v>
      </c>
      <c r="N5" s="31">
        <f>IFERROR(VLOOKUP(SMALL(Calculations!A38:A41,2),Calculations!A38:I41,7,FALSE),0)</f>
        <v>0</v>
      </c>
      <c r="O5" s="31">
        <f>IFERROR(VLOOKUP(SMALL(Calculations!A38:A41,2),Calculations!A38:I41,8,FALSE),0)</f>
        <v>0</v>
      </c>
      <c r="P5" s="32">
        <f>$K5*Data!$B$2+'Group F'!$M5*Data!$B$3</f>
        <v>0</v>
      </c>
      <c r="AA5" s="5"/>
      <c r="AB5" s="5">
        <f>IF($C$7&gt;$E$7,1,0)</f>
        <v>0</v>
      </c>
      <c r="AC5" s="5">
        <f>IF(AND($C$7&lt;&gt;"",$C$7=$E$7),1,0)</f>
        <v>0</v>
      </c>
      <c r="AD5" s="5">
        <f>IF($C$7&lt;$E$7,1,0)</f>
        <v>0</v>
      </c>
    </row>
    <row r="6" spans="2:30" ht="15.75" thickBot="1">
      <c r="B6" t="s">
        <v>46</v>
      </c>
      <c r="C6" s="14" t="str">
        <f>IF('Group Fixture List'!E29="","",'Group Fixture List'!E29)</f>
        <v/>
      </c>
      <c r="D6" s="2" t="s">
        <v>18</v>
      </c>
      <c r="E6" s="14" t="str">
        <f>IF('Group Fixture List'!G29="","",'Group Fixture List'!G29)</f>
        <v/>
      </c>
      <c r="F6" t="s">
        <v>44</v>
      </c>
      <c r="H6" s="23">
        <v>3</v>
      </c>
      <c r="I6" s="24" t="str">
        <f>IF(J6=0,"",VLOOKUP(SMALL(Calculations!A38:A41,3),Calculations!A38:B41,2,FALSE))</f>
        <v/>
      </c>
      <c r="J6" s="31">
        <f>VLOOKUP(SMALL(Calculations!A38:A41,3),Calculations!A38:I41,3,FALSE)</f>
        <v>0</v>
      </c>
      <c r="K6" s="31">
        <f>VLOOKUP(SMALL(Calculations!A38:A41,3),Calculations!A38:I41,4,FALSE)</f>
        <v>0</v>
      </c>
      <c r="L6" s="31">
        <f>VLOOKUP(SMALL(Calculations!A38:A41,3),Calculations!A38:I41,5,FALSE)</f>
        <v>0</v>
      </c>
      <c r="M6" s="31">
        <f>VLOOKUP(SMALL(Calculations!A38:A41,3),Calculations!A38:I41,6,FALSE)</f>
        <v>0</v>
      </c>
      <c r="N6" s="31">
        <f>IFERROR(VLOOKUP(SMALL(Calculations!A38:A41,3),Calculations!A38:I41,7,FALSE),0)</f>
        <v>0</v>
      </c>
      <c r="O6" s="31">
        <f>IFERROR(VLOOKUP(SMALL(Calculations!A38:A41,3),Calculations!A38:I41,8,FALSE),0)</f>
        <v>0</v>
      </c>
      <c r="P6" s="32">
        <f>$K6*Data!$B$2+'Group F'!$M6*Data!$B$3</f>
        <v>0</v>
      </c>
      <c r="AA6" s="5"/>
      <c r="AB6" s="5">
        <f>IF($E$8&gt;$C$8,1,0)</f>
        <v>0</v>
      </c>
      <c r="AC6" s="5">
        <f>IF(AND($E$8&lt;&gt;"",$E$8=$C$8),1,0)</f>
        <v>0</v>
      </c>
      <c r="AD6" s="5">
        <f>IF($E$8&lt;$C$8,1,0)</f>
        <v>0</v>
      </c>
    </row>
    <row r="7" spans="2:30" ht="15.75" thickBot="1">
      <c r="B7" t="s">
        <v>43</v>
      </c>
      <c r="C7" s="14" t="str">
        <f>IF('Group Fixture List'!E30="","",'Group Fixture List'!E30)</f>
        <v/>
      </c>
      <c r="D7" s="3" t="s">
        <v>18</v>
      </c>
      <c r="E7" s="14" t="str">
        <f>IF('Group Fixture List'!G30="","",'Group Fixture List'!G30)</f>
        <v/>
      </c>
      <c r="F7" t="s">
        <v>45</v>
      </c>
      <c r="H7" s="25">
        <v>4</v>
      </c>
      <c r="I7" s="26" t="str">
        <f>IF(J7=0,"",VLOOKUP(SMALL(Calculations!A38:A41,4),Calculations!A38:B41,2,FALSE))</f>
        <v/>
      </c>
      <c r="J7" s="33">
        <f>VLOOKUP(SMALL(Calculations!A38:A41,4),Calculations!A38:I41,3,FALSE)</f>
        <v>0</v>
      </c>
      <c r="K7" s="33">
        <f>VLOOKUP(SMALL(Calculations!A38:A41,4),Calculations!A38:I41,4,FALSE)</f>
        <v>0</v>
      </c>
      <c r="L7" s="33">
        <f>VLOOKUP(SMALL(Calculations!A38:A41,4),Calculations!A38:I41,5,FALSE)</f>
        <v>0</v>
      </c>
      <c r="M7" s="33">
        <f>VLOOKUP(SMALL(Calculations!A38:A41,4),Calculations!A38:I41,6,FALSE)</f>
        <v>0</v>
      </c>
      <c r="N7" s="33">
        <f>IFERROR(VLOOKUP(SMALL(Calculations!A38:A41,4),Calculations!A38:I41,7,FALSE),0)</f>
        <v>0</v>
      </c>
      <c r="O7" s="33">
        <f>IFERROR(VLOOKUP(SMALL(Calculations!A38:A41,4),Calculations!A38:I41,8,FALSE),0)</f>
        <v>0</v>
      </c>
      <c r="P7" s="34">
        <f>$K7*Data!$B$2+'Group F'!$M7*Data!$B$3</f>
        <v>0</v>
      </c>
      <c r="AA7" t="s">
        <v>82</v>
      </c>
      <c r="AB7" s="5">
        <f>IF($E$4&gt;$C$4,1,0)</f>
        <v>0</v>
      </c>
      <c r="AC7" s="5">
        <f>IF(AND($E$4&lt;&gt;"",$E$4=$C$4),1,0)</f>
        <v>0</v>
      </c>
      <c r="AD7" s="5">
        <f>IF($E$4&lt;$C$4,1,0)</f>
        <v>0</v>
      </c>
    </row>
    <row r="8" spans="2:30" ht="15.75" thickBot="1">
      <c r="B8" t="s">
        <v>46</v>
      </c>
      <c r="C8" s="14" t="str">
        <f>IF('Group Fixture List'!E43="","",'Group Fixture List'!E43)</f>
        <v/>
      </c>
      <c r="D8" s="3" t="s">
        <v>18</v>
      </c>
      <c r="E8" s="14" t="str">
        <f>IF('Group Fixture List'!G43="","",'Group Fixture List'!G43)</f>
        <v/>
      </c>
      <c r="F8" t="s">
        <v>43</v>
      </c>
      <c r="AA8" s="5"/>
      <c r="AB8" s="5">
        <f>IF($E$6&gt;$C$6,1,0)</f>
        <v>0</v>
      </c>
      <c r="AC8" s="5">
        <f>IF(AND($E$6&lt;&gt;"",$E$6=$C$6),1,0)</f>
        <v>0</v>
      </c>
      <c r="AD8" s="5">
        <f>IF($E$6&lt;$C$6,1,0)</f>
        <v>0</v>
      </c>
    </row>
    <row r="9" spans="2:30" ht="15.75" thickBot="1">
      <c r="B9" t="s">
        <v>44</v>
      </c>
      <c r="C9" s="14" t="str">
        <f>IF('Group Fixture List'!E44="","",'Group Fixture List'!E44)</f>
        <v/>
      </c>
      <c r="D9" s="3" t="s">
        <v>18</v>
      </c>
      <c r="E9" s="14" t="str">
        <f>IF('Group Fixture List'!G44="","",'Group Fixture List'!G44)</f>
        <v/>
      </c>
      <c r="F9" t="s">
        <v>45</v>
      </c>
      <c r="AA9" s="5"/>
      <c r="AB9" s="5">
        <f>IF($C$9&gt;$E$9,1,0)</f>
        <v>0</v>
      </c>
      <c r="AC9" s="5">
        <f>IF(AND($C$9&lt;&gt;"",$C$9=$E$9),1,0)</f>
        <v>0</v>
      </c>
      <c r="AD9" s="5">
        <f>IF($C$9&lt;$E$9,1,0)</f>
        <v>0</v>
      </c>
    </row>
    <row r="10" spans="2:30">
      <c r="AA10" t="s">
        <v>83</v>
      </c>
      <c r="AB10" s="5">
        <f>IF($C$5&gt;$E$5,1,0)</f>
        <v>0</v>
      </c>
      <c r="AC10" s="5">
        <f>IF(AND($C$5&lt;&gt;"",$C$5=$E$5),1,0)</f>
        <v>0</v>
      </c>
      <c r="AD10" s="5">
        <f>IF($C$5&lt;$E$5,1,0)</f>
        <v>0</v>
      </c>
    </row>
    <row r="11" spans="2:30">
      <c r="AA11" s="5"/>
      <c r="AB11" s="5">
        <f>IF($E$7&gt;$C$7,1,0)</f>
        <v>0</v>
      </c>
      <c r="AC11" s="5">
        <f>IF(AND($E$7&lt;&gt;"",$E$7=$C$7),1,0)</f>
        <v>0</v>
      </c>
      <c r="AD11" s="5">
        <f>IF($E$7&lt;$C$7,1,0)</f>
        <v>0</v>
      </c>
    </row>
    <row r="12" spans="2:30">
      <c r="D12" s="3"/>
      <c r="AA12" s="5"/>
      <c r="AB12" s="5">
        <f>IF($E$9&gt;$C$9,1,0)</f>
        <v>0</v>
      </c>
      <c r="AC12" s="5">
        <f>IF(AND($E$9&lt;&gt;"",$E$9=$C$9),1,0)</f>
        <v>0</v>
      </c>
      <c r="AD12" s="5">
        <f>IF($E$9&lt;$C$9,1,0)</f>
        <v>0</v>
      </c>
    </row>
    <row r="13" spans="2:30">
      <c r="D13" s="3"/>
      <c r="AA13" t="s">
        <v>72</v>
      </c>
      <c r="AB13" s="5">
        <f>IF($E$5&gt;$C$5,1,0)</f>
        <v>0</v>
      </c>
      <c r="AC13" s="5">
        <f>IF(AND($E$5&lt;&gt;"",$E$5=$C$5),1,0)</f>
        <v>0</v>
      </c>
      <c r="AD13" s="5">
        <f>IF($E$5&lt;$C$5,1,0)</f>
        <v>0</v>
      </c>
    </row>
    <row r="14" spans="2:30">
      <c r="D14" s="3"/>
      <c r="AA14" s="5"/>
      <c r="AB14" s="5">
        <f>IF($C$6&gt;$E$6,1,0)</f>
        <v>0</v>
      </c>
      <c r="AC14" s="5">
        <f>IF(AND($C$6&lt;&gt;"",$C$6=$E$6),1,0)</f>
        <v>0</v>
      </c>
      <c r="AD14" s="5">
        <f>IF($C$6&lt;$E$6,1,0)</f>
        <v>0</v>
      </c>
    </row>
    <row r="15" spans="2:30">
      <c r="D15" s="3"/>
      <c r="AA15" s="5"/>
      <c r="AB15" s="5">
        <f>IF($C$8&gt;$E$8,1,0)</f>
        <v>0</v>
      </c>
      <c r="AC15" s="5">
        <f>IF(AND($C$8&lt;&gt;"",$C$8=$E$8),1,0)</f>
        <v>0</v>
      </c>
      <c r="AD15" s="5">
        <f>IF($C$8&lt;$E$8,1,0)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B2:AD17"/>
  <sheetViews>
    <sheetView showGridLines="0" workbookViewId="0">
      <selection activeCell="I8" sqref="I8"/>
    </sheetView>
  </sheetViews>
  <sheetFormatPr defaultRowHeight="15"/>
  <cols>
    <col min="2" max="2" width="12.5703125" bestFit="1" customWidth="1"/>
    <col min="3" max="3" width="3.7109375" customWidth="1"/>
    <col min="4" max="4" width="3" customWidth="1"/>
    <col min="5" max="5" width="3.7109375" customWidth="1"/>
    <col min="6" max="6" width="12.5703125" bestFit="1" customWidth="1"/>
    <col min="9" max="9" width="12.5703125" bestFit="1" customWidth="1"/>
    <col min="10" max="16" width="5.7109375" customWidth="1"/>
  </cols>
  <sheetData>
    <row r="2" spans="2:30">
      <c r="H2" s="1" t="s">
        <v>47</v>
      </c>
    </row>
    <row r="3" spans="2:30" ht="15.75" thickBot="1">
      <c r="B3" s="1" t="s">
        <v>47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59</v>
      </c>
      <c r="C4" s="14" t="str">
        <f>IF('Group Fixture List'!E15="","",'Group Fixture List'!E15)</f>
        <v/>
      </c>
      <c r="D4" s="2" t="s">
        <v>18</v>
      </c>
      <c r="E4" s="14" t="str">
        <f>IF('Group Fixture List'!G15="","",'Group Fixture List'!G15)</f>
        <v/>
      </c>
      <c r="F4" t="s">
        <v>49</v>
      </c>
      <c r="H4" s="21">
        <v>1</v>
      </c>
      <c r="I4" s="22" t="str">
        <f>IF(J4=0,"",VLOOKUP(MIN(Calculations!A45:A48),Calculations!A45:B48,2,FALSE))</f>
        <v/>
      </c>
      <c r="J4" s="29">
        <f>VLOOKUP(MIN(Calculations!A45:A48),Calculations!A45:I48,3,FALSE)</f>
        <v>0</v>
      </c>
      <c r="K4" s="29">
        <f>VLOOKUP(MIN(Calculations!A45:A48),Calculations!A45:I48,4,FALSE)</f>
        <v>0</v>
      </c>
      <c r="L4" s="29">
        <f>VLOOKUP(MIN(Calculations!A45:A48),Calculations!A45:I48,5,FALSE)</f>
        <v>0</v>
      </c>
      <c r="M4" s="29">
        <f>VLOOKUP(MIN(Calculations!A45:A48),Calculations!A45:I48,6,FALSE)</f>
        <v>0</v>
      </c>
      <c r="N4" s="29">
        <f>IFERROR(VLOOKUP(MIN(Calculations!A45:A48),Calculations!A45:I48,7,FALSE),0)</f>
        <v>0</v>
      </c>
      <c r="O4" s="29">
        <f>IFERROR(VLOOKUP(MIN(Calculations!A45:A48),Calculations!A45:I48,8,FALSE),0)</f>
        <v>0</v>
      </c>
      <c r="P4" s="30">
        <f>$K4*Data!$B$2+'Group G'!$M4*Data!$B$3</f>
        <v>0</v>
      </c>
      <c r="AA4" t="s">
        <v>84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50</v>
      </c>
      <c r="C5" s="14" t="str">
        <f>IF('Group Fixture List'!E16="","",'Group Fixture List'!E16)</f>
        <v/>
      </c>
      <c r="D5" s="2" t="s">
        <v>18</v>
      </c>
      <c r="E5" s="14" t="str">
        <f>IF('Group Fixture List'!G16="","",'Group Fixture List'!G16)</f>
        <v/>
      </c>
      <c r="F5" t="s">
        <v>51</v>
      </c>
      <c r="H5" s="23">
        <v>2</v>
      </c>
      <c r="I5" s="24" t="str">
        <f>IF(J5=0,"",VLOOKUP(SMALL(Calculations!A45:A48,2),Calculations!A45:B48,2,FALSE))</f>
        <v/>
      </c>
      <c r="J5" s="31">
        <f>VLOOKUP(SMALL(Calculations!A45:A48,2),Calculations!A45:I48,3,FALSE)</f>
        <v>0</v>
      </c>
      <c r="K5" s="31">
        <f>VLOOKUP(SMALL(Calculations!A45:A48,2),Calculations!A45:I48,4,FALSE)</f>
        <v>0</v>
      </c>
      <c r="L5" s="31">
        <f>VLOOKUP(SMALL(Calculations!A45:A48,2),Calculations!A45:I48,5,FALSE)</f>
        <v>0</v>
      </c>
      <c r="M5" s="31">
        <f>VLOOKUP(SMALL(Calculations!A45:A48,2),Calculations!A45:I48,6,FALSE)</f>
        <v>0</v>
      </c>
      <c r="N5" s="31">
        <f>IFERROR(VLOOKUP(SMALL(Calculations!A45:A48,2),Calculations!A45:I48,7,FALSE),0)</f>
        <v>0</v>
      </c>
      <c r="O5" s="31">
        <f>IFERROR(VLOOKUP(SMALL(Calculations!A45:A48,2),Calculations!A45:I48,8,FALSE),0)</f>
        <v>0</v>
      </c>
      <c r="P5" s="32">
        <f>$K5*Data!$B$2+'Group G'!$M5*Data!$B$3</f>
        <v>0</v>
      </c>
      <c r="AA5" s="5"/>
      <c r="AB5" s="5">
        <f>IF($E$6&gt;$C$6,1,0)</f>
        <v>0</v>
      </c>
      <c r="AC5" s="5">
        <f>IF(AND($E$6&lt;&gt;"",$E$6=$C$6),1,0)</f>
        <v>0</v>
      </c>
      <c r="AD5" s="5">
        <f>IF($E$6&lt;$C$6,1,0)</f>
        <v>0</v>
      </c>
    </row>
    <row r="6" spans="2:30" ht="15.75" thickBot="1">
      <c r="B6" t="s">
        <v>50</v>
      </c>
      <c r="C6" s="14" t="str">
        <f>IF('Group Fixture List'!E31="","",'Group Fixture List'!E31)</f>
        <v/>
      </c>
      <c r="D6" s="2" t="s">
        <v>18</v>
      </c>
      <c r="E6" s="14" t="str">
        <f>IF('Group Fixture List'!G31="","",'Group Fixture List'!G31)</f>
        <v/>
      </c>
      <c r="F6" t="s">
        <v>59</v>
      </c>
      <c r="H6" s="23">
        <v>3</v>
      </c>
      <c r="I6" s="24" t="str">
        <f>IF(J6=0,"",VLOOKUP(SMALL(Calculations!A45:A48,3),Calculations!A45:B48,2,FALSE))</f>
        <v/>
      </c>
      <c r="J6" s="31">
        <f>VLOOKUP(SMALL(Calculations!A45:A48,3),Calculations!A45:I48,3,FALSE)</f>
        <v>0</v>
      </c>
      <c r="K6" s="31">
        <f>VLOOKUP(SMALL(Calculations!A45:A48,3),Calculations!A45:I48,4,FALSE)</f>
        <v>0</v>
      </c>
      <c r="L6" s="31">
        <f>VLOOKUP(SMALL(Calculations!A45:A48,3),Calculations!A45:I48,5,FALSE)</f>
        <v>0</v>
      </c>
      <c r="M6" s="31">
        <f>VLOOKUP(SMALL(Calculations!A45:A48,3),Calculations!A45:I48,6,FALSE)</f>
        <v>0</v>
      </c>
      <c r="N6" s="31">
        <f>IFERROR(VLOOKUP(SMALL(Calculations!A45:A48,3),Calculations!A45:I48,7,FALSE),0)</f>
        <v>0</v>
      </c>
      <c r="O6" s="31">
        <f>IFERROR(VLOOKUP(SMALL(Calculations!A45:A48,3),Calculations!A45:I48,8,FALSE),0)</f>
        <v>0</v>
      </c>
      <c r="P6" s="32">
        <f>$K6*Data!$B$2+'Group G'!$M6*Data!$B$3</f>
        <v>0</v>
      </c>
      <c r="AA6" s="5"/>
      <c r="AB6" s="5">
        <f>IF($E$9&gt;$C$9,1,0)</f>
        <v>0</v>
      </c>
      <c r="AC6" s="5">
        <f>IF(AND($E$9&lt;&gt;"",$E$9=$C$9),1,0)</f>
        <v>0</v>
      </c>
      <c r="AD6" s="5">
        <f>IF($E$9&lt;$C$9,1,0)</f>
        <v>0</v>
      </c>
    </row>
    <row r="7" spans="2:30" ht="15.75" thickBot="1">
      <c r="B7" t="s">
        <v>49</v>
      </c>
      <c r="C7" s="14" t="str">
        <f>IF('Group Fixture List'!E32="","",'Group Fixture List'!E32)</f>
        <v/>
      </c>
      <c r="D7" s="3" t="s">
        <v>18</v>
      </c>
      <c r="E7" s="14" t="str">
        <f>IF('Group Fixture List'!G32="","",'Group Fixture List'!G32)</f>
        <v/>
      </c>
      <c r="F7" t="s">
        <v>51</v>
      </c>
      <c r="H7" s="25">
        <v>4</v>
      </c>
      <c r="I7" s="26" t="str">
        <f>IF(J7=0,"",VLOOKUP(SMALL(Calculations!A45:A48,4),Calculations!A45:B48,2,FALSE))</f>
        <v/>
      </c>
      <c r="J7" s="33">
        <f>VLOOKUP(SMALL(Calculations!A45:A48,4),Calculations!A45:I48,3,FALSE)</f>
        <v>0</v>
      </c>
      <c r="K7" s="33">
        <f>VLOOKUP(SMALL(Calculations!A45:A48,4),Calculations!A45:I48,4,FALSE)</f>
        <v>0</v>
      </c>
      <c r="L7" s="33">
        <f>VLOOKUP(SMALL(Calculations!A45:A48,4),Calculations!A45:I48,5,FALSE)</f>
        <v>0</v>
      </c>
      <c r="M7" s="33">
        <f>VLOOKUP(SMALL(Calculations!A45:A48,4),Calculations!A45:I48,6,FALSE)</f>
        <v>0</v>
      </c>
      <c r="N7" s="33">
        <f>IFERROR(VLOOKUP(SMALL(Calculations!A45:A48,4),Calculations!A45:I48,7,FALSE),0)</f>
        <v>0</v>
      </c>
      <c r="O7" s="33">
        <f>IFERROR(VLOOKUP(SMALL(Calculations!A45:A48,4),Calculations!A45:I48,8,FALSE),0)</f>
        <v>0</v>
      </c>
      <c r="P7" s="34">
        <f>$K7*Data!$B$2+'Group G'!$M7*Data!$B$3</f>
        <v>0</v>
      </c>
      <c r="AA7" t="s">
        <v>85</v>
      </c>
      <c r="AB7" s="5">
        <f>IF($E$4&gt;$C$4,1,0)</f>
        <v>0</v>
      </c>
      <c r="AC7" s="5">
        <f>IF(AND($E$4&lt;&gt;"",$E$4=$C$4),1,0)</f>
        <v>0</v>
      </c>
      <c r="AD7" s="5">
        <f>IF($E$4&lt;$C$4,1,0)</f>
        <v>0</v>
      </c>
    </row>
    <row r="8" spans="2:30" ht="15.75" thickBot="1">
      <c r="B8" t="s">
        <v>49</v>
      </c>
      <c r="C8" s="14" t="str">
        <f>IF('Group Fixture List'!E47="","",'Group Fixture List'!E47)</f>
        <v/>
      </c>
      <c r="D8" s="3" t="s">
        <v>18</v>
      </c>
      <c r="E8" s="14" t="str">
        <f>IF('Group Fixture List'!G47="","",'Group Fixture List'!G47)</f>
        <v/>
      </c>
      <c r="F8" t="s">
        <v>50</v>
      </c>
      <c r="AA8" s="5"/>
      <c r="AB8" s="5">
        <f>IF($C$7&gt;$E$7,1,0)</f>
        <v>0</v>
      </c>
      <c r="AC8" s="5">
        <f>IF(AND($C$7&lt;&gt;"",$C$7=$E$7),1,0)</f>
        <v>0</v>
      </c>
      <c r="AD8" s="5">
        <f>IF($C$7&lt;$E$7,1,0)</f>
        <v>0</v>
      </c>
    </row>
    <row r="9" spans="2:30" ht="15.75" thickBot="1">
      <c r="B9" t="s">
        <v>51</v>
      </c>
      <c r="C9" s="14" t="str">
        <f>IF('Group Fixture List'!E48="","",'Group Fixture List'!E48)</f>
        <v/>
      </c>
      <c r="D9" s="3" t="s">
        <v>18</v>
      </c>
      <c r="E9" s="14" t="str">
        <f>IF('Group Fixture List'!G48="","",'Group Fixture List'!G48)</f>
        <v/>
      </c>
      <c r="F9" t="s">
        <v>59</v>
      </c>
      <c r="AA9" s="5"/>
      <c r="AB9" s="5">
        <f>IF($C$8&gt;$E$8,1,0)</f>
        <v>0</v>
      </c>
      <c r="AC9" s="5">
        <f>IF(AND($C$8&lt;&gt;"",$C$8=$E$8),1,0)</f>
        <v>0</v>
      </c>
      <c r="AD9" s="5">
        <f>IF($C$8&lt;$E$8,1,0)</f>
        <v>0</v>
      </c>
    </row>
    <row r="10" spans="2:30">
      <c r="AA10" t="s">
        <v>86</v>
      </c>
      <c r="AB10" s="5">
        <f>IF($C$5&gt;$E$5,1,0)</f>
        <v>0</v>
      </c>
      <c r="AC10" s="5">
        <f>IF(AND($C$5&lt;&gt;"",$C$5=$E$5),1,0)</f>
        <v>0</v>
      </c>
      <c r="AD10" s="5">
        <f>IF($C$5&lt;$E$5,1,0)</f>
        <v>0</v>
      </c>
    </row>
    <row r="11" spans="2:30">
      <c r="AA11" s="5"/>
      <c r="AB11" s="5">
        <f>IF($C$6&gt;$E$6,1,0)</f>
        <v>0</v>
      </c>
      <c r="AC11" s="5">
        <f>IF(AND($C$6&lt;&gt;"",$C$6=$E$6),1,0)</f>
        <v>0</v>
      </c>
      <c r="AD11" s="5">
        <f>IF($C$6&lt;$E$6,1,0)</f>
        <v>0</v>
      </c>
    </row>
    <row r="12" spans="2:30">
      <c r="D12" s="3"/>
      <c r="AA12" s="5"/>
      <c r="AB12" s="5">
        <f>IF($E$8&gt;$C$8,1,0)</f>
        <v>0</v>
      </c>
      <c r="AC12" s="5">
        <f>IF(AND($E$8&lt;&gt;"",$E$8=$C$8),1,0)</f>
        <v>0</v>
      </c>
      <c r="AD12" s="5">
        <f>IF($E$8&lt;$C$8,1,0)</f>
        <v>0</v>
      </c>
    </row>
    <row r="13" spans="2:30">
      <c r="D13" s="3"/>
      <c r="AA13" t="s">
        <v>87</v>
      </c>
      <c r="AB13" s="5">
        <f>IF($E$5&gt;$C$5,1,0)</f>
        <v>0</v>
      </c>
      <c r="AC13" s="5">
        <f>IF(AND($E$5&lt;&gt;"",$E$5=$C$5),1,0)</f>
        <v>0</v>
      </c>
      <c r="AD13" s="5">
        <f>IF($E$5&lt;$C$5,1,0)</f>
        <v>0</v>
      </c>
    </row>
    <row r="14" spans="2:30">
      <c r="D14" s="3"/>
      <c r="AA14" s="5"/>
      <c r="AB14" s="5">
        <f>IF($E$7&gt;$C$7,1,0)</f>
        <v>0</v>
      </c>
      <c r="AC14" s="5">
        <f>IF(AND($E$7&lt;&gt;"",$E$7=$C$7),1,0)</f>
        <v>0</v>
      </c>
      <c r="AD14" s="5">
        <f>IF($E$7&lt;$C$7,1,0)</f>
        <v>0</v>
      </c>
    </row>
    <row r="15" spans="2:30">
      <c r="D15" s="3"/>
      <c r="AA15" s="5"/>
      <c r="AB15" s="5">
        <f>IF($C$9&gt;$E$9,1,0)</f>
        <v>0</v>
      </c>
      <c r="AC15" s="5">
        <f>IF(AND($C$9&lt;&gt;"",$C$9=$E$9),1,0)</f>
        <v>0</v>
      </c>
      <c r="AD15" s="5">
        <f>IF($C$9&lt;$E$9,1,0)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B2:AD17"/>
  <sheetViews>
    <sheetView showGridLines="0" workbookViewId="0">
      <selection activeCell="K5" sqref="K5"/>
    </sheetView>
  </sheetViews>
  <sheetFormatPr defaultRowHeight="15"/>
  <cols>
    <col min="2" max="2" width="12.5703125" bestFit="1" customWidth="1"/>
    <col min="3" max="3" width="3.7109375" customWidth="1"/>
    <col min="4" max="4" width="3" customWidth="1"/>
    <col min="5" max="5" width="3.7109375" customWidth="1"/>
    <col min="6" max="6" width="12.5703125" bestFit="1" customWidth="1"/>
    <col min="9" max="9" width="12.5703125" bestFit="1" customWidth="1"/>
    <col min="10" max="16" width="5.7109375" style="3" customWidth="1"/>
  </cols>
  <sheetData>
    <row r="2" spans="2:30">
      <c r="H2" s="1" t="s">
        <v>53</v>
      </c>
    </row>
    <row r="3" spans="2:30" ht="15.75" thickBot="1">
      <c r="B3" s="1" t="s">
        <v>53</v>
      </c>
      <c r="H3" s="19" t="s">
        <v>13</v>
      </c>
      <c r="I3" s="20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0</v>
      </c>
      <c r="O3" s="27" t="s">
        <v>1</v>
      </c>
      <c r="P3" s="28" t="s">
        <v>4</v>
      </c>
      <c r="AA3" s="5"/>
      <c r="AB3" s="5" t="s">
        <v>12</v>
      </c>
      <c r="AC3" s="5" t="s">
        <v>5</v>
      </c>
      <c r="AD3" s="5" t="s">
        <v>65</v>
      </c>
    </row>
    <row r="4" spans="2:30" ht="15.75" thickBot="1">
      <c r="B4" t="s">
        <v>54</v>
      </c>
      <c r="C4" s="14" t="str">
        <f>IF('Group Fixture List'!E17="","",'Group Fixture List'!E17)</f>
        <v/>
      </c>
      <c r="D4" s="2" t="s">
        <v>18</v>
      </c>
      <c r="E4" s="14" t="str">
        <f>IF('Group Fixture List'!G17="","",'Group Fixture List'!G17)</f>
        <v/>
      </c>
      <c r="F4" t="s">
        <v>55</v>
      </c>
      <c r="H4" s="21">
        <v>1</v>
      </c>
      <c r="I4" s="22" t="str">
        <f>IF(J4=0,"",VLOOKUP(MIN(Calculations!A52:A55),Calculations!A52:B55,2,FALSE))</f>
        <v/>
      </c>
      <c r="J4" s="29">
        <f>VLOOKUP(MIN(Calculations!A52:A55),Calculations!A52:I55,3,FALSE)</f>
        <v>0</v>
      </c>
      <c r="K4" s="29">
        <f>VLOOKUP(MIN(Calculations!A52:A55),Calculations!A52:I55,4,FALSE)</f>
        <v>0</v>
      </c>
      <c r="L4" s="29">
        <f>VLOOKUP(MIN(Calculations!A52:A55),Calculations!A52:I55,5,FALSE)</f>
        <v>0</v>
      </c>
      <c r="M4" s="29">
        <f>VLOOKUP(MIN(Calculations!A52:A55),Calculations!A52:I55,6,FALSE)</f>
        <v>0</v>
      </c>
      <c r="N4" s="29">
        <f>IFERROR(VLOOKUP(MIN(Calculations!A52:A55),Calculations!A52:I55,7,FALSE),0)</f>
        <v>0</v>
      </c>
      <c r="O4" s="29">
        <f>IFERROR(VLOOKUP(MIN(Calculations!A52:A55),Calculations!A52:I55,8,FALSE),0)</f>
        <v>0</v>
      </c>
      <c r="P4" s="30">
        <f>$K4*Data!$B$2+'Group H'!$M4*Data!$B$3</f>
        <v>0</v>
      </c>
      <c r="AA4" t="s">
        <v>88</v>
      </c>
      <c r="AB4" s="5">
        <f>IF($C$4&gt;$E$4,1,0)</f>
        <v>0</v>
      </c>
      <c r="AC4" s="5">
        <f>IF(AND(C4&lt;&gt;"",$C$4=$E$4),1,0)</f>
        <v>0</v>
      </c>
      <c r="AD4" s="5">
        <f>IF($C$4&lt;$E$4,1,0)</f>
        <v>0</v>
      </c>
    </row>
    <row r="5" spans="2:30" ht="15.75" thickBot="1">
      <c r="B5" t="s">
        <v>56</v>
      </c>
      <c r="C5" s="14" t="str">
        <f>IF('Group Fixture List'!E18="","",'Group Fixture List'!E18)</f>
        <v/>
      </c>
      <c r="D5" s="2" t="s">
        <v>18</v>
      </c>
      <c r="E5" s="14" t="str">
        <f>IF('Group Fixture List'!G18="","",'Group Fixture List'!G18)</f>
        <v/>
      </c>
      <c r="F5" t="s">
        <v>57</v>
      </c>
      <c r="H5" s="23">
        <v>2</v>
      </c>
      <c r="I5" s="24" t="str">
        <f>IF(J5=0,"",VLOOKUP(SMALL(Calculations!A52:A55,2),Calculations!A52:B55,2,FALSE))</f>
        <v/>
      </c>
      <c r="J5" s="31">
        <f>VLOOKUP(SMALL(Calculations!A52:A55,2),Calculations!A52:I55,3,FALSE)</f>
        <v>0</v>
      </c>
      <c r="K5" s="31">
        <f>VLOOKUP(SMALL(Calculations!A52:A55,2),Calculations!A52:I55,4,FALSE)</f>
        <v>0</v>
      </c>
      <c r="L5" s="31">
        <f>VLOOKUP(SMALL(Calculations!A52:A55,2),Calculations!A52:I55,5,FALSE)</f>
        <v>0</v>
      </c>
      <c r="M5" s="31">
        <f>VLOOKUP(SMALL(Calculations!A52:A55,2),Calculations!A52:I55,6,FALSE)</f>
        <v>0</v>
      </c>
      <c r="N5" s="31">
        <f>IFERROR(VLOOKUP(SMALL(Calculations!A52:A55,2),Calculations!A52:I55,7,FALSE),0)</f>
        <v>0</v>
      </c>
      <c r="O5" s="31">
        <f>IFERROR(VLOOKUP(SMALL(Calculations!A52:A55,2),Calculations!A52:I55,8,FALSE),0)</f>
        <v>0</v>
      </c>
      <c r="P5" s="32">
        <f>$K5*Data!$B$2+'Group H'!$M5*Data!$B$3</f>
        <v>0</v>
      </c>
      <c r="AA5" s="5"/>
      <c r="AB5" s="5">
        <f>IF($E$7&gt;$C$7,1,0)</f>
        <v>0</v>
      </c>
      <c r="AC5" s="5">
        <f>IF(AND($E$7&lt;&gt;"",$E$7=$C$7),1,0)</f>
        <v>0</v>
      </c>
      <c r="AD5" s="5">
        <f>IF($E$7&lt;$C$7,1,0)</f>
        <v>0</v>
      </c>
    </row>
    <row r="6" spans="2:30" ht="15.75" thickBot="1">
      <c r="B6" t="s">
        <v>55</v>
      </c>
      <c r="C6" s="14" t="str">
        <f>IF('Group Fixture List'!E33="","",'Group Fixture List'!E33)</f>
        <v/>
      </c>
      <c r="D6" s="2" t="s">
        <v>18</v>
      </c>
      <c r="E6" s="14" t="str">
        <f>IF('Group Fixture List'!G33="","",'Group Fixture List'!G33)</f>
        <v/>
      </c>
      <c r="F6" t="s">
        <v>57</v>
      </c>
      <c r="H6" s="23">
        <v>3</v>
      </c>
      <c r="I6" s="24" t="str">
        <f>IF(J6=0,"",VLOOKUP(SMALL(Calculations!A52:A55,3),Calculations!A52:B55,2,FALSE))</f>
        <v/>
      </c>
      <c r="J6" s="31">
        <f>VLOOKUP(SMALL(Calculations!A52:A55,3),Calculations!A52:I55,3,FALSE)</f>
        <v>0</v>
      </c>
      <c r="K6" s="31">
        <f>VLOOKUP(SMALL(Calculations!A52:A55,3),Calculations!A52:I55,4,FALSE)</f>
        <v>0</v>
      </c>
      <c r="L6" s="31">
        <f>VLOOKUP(SMALL(Calculations!A52:A55,3),Calculations!A52:I55,5,FALSE)</f>
        <v>0</v>
      </c>
      <c r="M6" s="31">
        <f>VLOOKUP(SMALL(Calculations!A52:A55,3),Calculations!A52:I55,6,FALSE)</f>
        <v>0</v>
      </c>
      <c r="N6" s="31">
        <f>IFERROR(VLOOKUP(SMALL(Calculations!A52:A55,3),Calculations!A52:I55,7,FALSE),0)</f>
        <v>0</v>
      </c>
      <c r="O6" s="31">
        <f>IFERROR(VLOOKUP(SMALL(Calculations!A52:A55,3),Calculations!A52:I55,8,FALSE),0)</f>
        <v>0</v>
      </c>
      <c r="P6" s="32">
        <f>$K6*Data!$B$2+'Group H'!$M6*Data!$B$3</f>
        <v>0</v>
      </c>
      <c r="AA6" s="5"/>
      <c r="AB6" s="5">
        <f>IF($E$9&gt;$C$9,1,0)</f>
        <v>0</v>
      </c>
      <c r="AC6" s="5">
        <f>IF(AND($E$9&lt;&gt;"",$E$9=$C$9),1,0)</f>
        <v>0</v>
      </c>
      <c r="AD6" s="5">
        <f>IF($E$9&lt;$C$9,1,0)</f>
        <v>0</v>
      </c>
    </row>
    <row r="7" spans="2:30" ht="15.75" thickBot="1">
      <c r="B7" t="s">
        <v>56</v>
      </c>
      <c r="C7" s="14" t="str">
        <f>IF('Group Fixture List'!E34="","",'Group Fixture List'!E34)</f>
        <v/>
      </c>
      <c r="D7" s="3" t="s">
        <v>18</v>
      </c>
      <c r="E7" s="14" t="str">
        <f>IF('Group Fixture List'!G34="","",'Group Fixture List'!G34)</f>
        <v/>
      </c>
      <c r="F7" t="s">
        <v>54</v>
      </c>
      <c r="H7" s="25">
        <v>4</v>
      </c>
      <c r="I7" s="26" t="str">
        <f>IF(J7=0,"",VLOOKUP(SMALL(Calculations!A52:A55,4),Calculations!A52:B55,2,FALSE))</f>
        <v/>
      </c>
      <c r="J7" s="33">
        <f>VLOOKUP(SMALL(Calculations!A52:A55,4),Calculations!A52:I55,3,FALSE)</f>
        <v>0</v>
      </c>
      <c r="K7" s="33">
        <f>VLOOKUP(SMALL(Calculations!A52:A55,4),Calculations!A52:I55,4,FALSE)</f>
        <v>0</v>
      </c>
      <c r="L7" s="33">
        <f>VLOOKUP(SMALL(Calculations!A52:A55,4),Calculations!A52:I55,5,FALSE)</f>
        <v>0</v>
      </c>
      <c r="M7" s="33">
        <f>VLOOKUP(SMALL(Calculations!A52:A55,4),Calculations!A52:I55,6,FALSE)</f>
        <v>0</v>
      </c>
      <c r="N7" s="33">
        <f>IFERROR(VLOOKUP(SMALL(Calculations!A52:A55,4),Calculations!A52:I55,7,FALSE),0)</f>
        <v>0</v>
      </c>
      <c r="O7" s="33">
        <f>IFERROR(VLOOKUP(SMALL(Calculations!A52:A55,4),Calculations!A52:I55,8,FALSE),0)</f>
        <v>0</v>
      </c>
      <c r="P7" s="34">
        <f>$K7*Data!$B$2+'Group H'!$M7*Data!$B$3</f>
        <v>0</v>
      </c>
      <c r="AA7" t="s">
        <v>89</v>
      </c>
      <c r="AB7" s="5">
        <f>IF($E$4&gt;$C$4,1,0)</f>
        <v>0</v>
      </c>
      <c r="AC7" s="5">
        <f>IF(AND($E$4&lt;&gt;"",$E$4=$C$4),1,0)</f>
        <v>0</v>
      </c>
      <c r="AD7" s="5">
        <f>IF($E$4&lt;$C$4,1,0)</f>
        <v>0</v>
      </c>
    </row>
    <row r="8" spans="2:30" ht="15.75" thickBot="1">
      <c r="B8" t="s">
        <v>55</v>
      </c>
      <c r="C8" s="14" t="str">
        <f>IF('Group Fixture List'!E49="","",'Group Fixture List'!E49)</f>
        <v/>
      </c>
      <c r="D8" s="3" t="s">
        <v>18</v>
      </c>
      <c r="E8" s="14" t="str">
        <f>IF('Group Fixture List'!G49="","",'Group Fixture List'!G49)</f>
        <v/>
      </c>
      <c r="F8" t="s">
        <v>56</v>
      </c>
      <c r="AA8" s="5"/>
      <c r="AB8" s="5">
        <f>IF($C$6&gt;$E$6,1,0)</f>
        <v>0</v>
      </c>
      <c r="AC8" s="5">
        <f>IF(AND($C$6&lt;&gt;"",$C$6=$E$6),1,0)</f>
        <v>0</v>
      </c>
      <c r="AD8" s="5">
        <f>IF($C$6&lt;$E$6,1,0)</f>
        <v>0</v>
      </c>
    </row>
    <row r="9" spans="2:30" ht="15.75" thickBot="1">
      <c r="B9" t="s">
        <v>57</v>
      </c>
      <c r="C9" s="14" t="str">
        <f>IF('Group Fixture List'!E50="","",'Group Fixture List'!E50)</f>
        <v/>
      </c>
      <c r="D9" s="3" t="s">
        <v>18</v>
      </c>
      <c r="E9" s="14" t="str">
        <f>IF('Group Fixture List'!G50="","",'Group Fixture List'!G50)</f>
        <v/>
      </c>
      <c r="F9" t="s">
        <v>54</v>
      </c>
      <c r="AA9" s="5"/>
      <c r="AB9" s="5">
        <f>IF($C$8&gt;$E$8,1,0)</f>
        <v>0</v>
      </c>
      <c r="AC9" s="5">
        <f>IF(AND($C$8&lt;&gt;"",$C$8=$E$8),1,0)</f>
        <v>0</v>
      </c>
      <c r="AD9" s="5">
        <f>IF($C$8&lt;$E$8,1,0)</f>
        <v>0</v>
      </c>
    </row>
    <row r="10" spans="2:30">
      <c r="AA10" t="s">
        <v>90</v>
      </c>
      <c r="AB10" s="5">
        <f>IF($C$5&gt;$E$5,1,0)</f>
        <v>0</v>
      </c>
      <c r="AC10" s="5">
        <f>IF(AND($C$5&lt;&gt;"",$C$5=$E$5),1,0)</f>
        <v>0</v>
      </c>
      <c r="AD10" s="5">
        <f>IF($C$5&lt;$E$5,1,0)</f>
        <v>0</v>
      </c>
    </row>
    <row r="11" spans="2:30">
      <c r="AA11" s="5"/>
      <c r="AB11" s="5">
        <f>IF($C$7&gt;$E$7,1,0)</f>
        <v>0</v>
      </c>
      <c r="AC11" s="5">
        <f>IF(AND($C$7&lt;&gt;"",$C$7=$E$7),1,0)</f>
        <v>0</v>
      </c>
      <c r="AD11" s="5">
        <f>IF($C$7&lt;$E$7,1,0)</f>
        <v>0</v>
      </c>
    </row>
    <row r="12" spans="2:30">
      <c r="D12" s="3"/>
      <c r="AA12" s="5"/>
      <c r="AB12" s="5">
        <f>IF($E$8&gt;$C$8,1,0)</f>
        <v>0</v>
      </c>
      <c r="AC12" s="5">
        <f>IF(AND($E$8&lt;&gt;"",$E$8=$C$8),1,0)</f>
        <v>0</v>
      </c>
      <c r="AD12" s="5">
        <f>IF($E$8&lt;$C$8,1,0)</f>
        <v>0</v>
      </c>
    </row>
    <row r="13" spans="2:30">
      <c r="D13" s="3"/>
      <c r="AA13" t="s">
        <v>91</v>
      </c>
      <c r="AB13" s="5">
        <f>IF($E$5&gt;$C$5,1,0)</f>
        <v>0</v>
      </c>
      <c r="AC13" s="5">
        <f>IF(AND($E$5&lt;&gt;"",$E$5=$C$5),1,0)</f>
        <v>0</v>
      </c>
      <c r="AD13" s="5">
        <f>IF($E$5&lt;$C$5,1,0)</f>
        <v>0</v>
      </c>
    </row>
    <row r="14" spans="2:30">
      <c r="D14" s="3"/>
      <c r="AA14" s="5"/>
      <c r="AB14" s="5">
        <f>IF($E$6&gt;$C$6,1,0)</f>
        <v>0</v>
      </c>
      <c r="AC14" s="5">
        <f>IF(AND($E$6&lt;&gt;"",$E$6=$C$6),1,0)</f>
        <v>0</v>
      </c>
      <c r="AD14" s="5">
        <f>IF($E$6&lt;$C$6,1,0)</f>
        <v>0</v>
      </c>
    </row>
    <row r="15" spans="2:30">
      <c r="D15" s="3"/>
      <c r="AA15" s="5"/>
      <c r="AB15" s="5">
        <f>IF($C$9&gt;$E$9,1,0)</f>
        <v>0</v>
      </c>
      <c r="AC15" s="5">
        <f>IF(AND($C$9&lt;&gt;"",$C$9=$E$9),1,0)</f>
        <v>0</v>
      </c>
      <c r="AD15" s="5">
        <f>IF($C$9&lt;$E$9,1,0)</f>
        <v>0</v>
      </c>
    </row>
    <row r="16" spans="2:30">
      <c r="D16" s="3"/>
    </row>
    <row r="17" spans="4:4">
      <c r="D17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Group Fixture List</vt:lpstr>
      <vt:lpstr>Group A</vt:lpstr>
      <vt:lpstr>Group B</vt:lpstr>
      <vt:lpstr>Group C</vt:lpstr>
      <vt:lpstr>Group D</vt:lpstr>
      <vt:lpstr>Group E</vt:lpstr>
      <vt:lpstr>Group F</vt:lpstr>
      <vt:lpstr>Group G</vt:lpstr>
      <vt:lpstr>Group H</vt:lpstr>
      <vt:lpstr>Group Statistics</vt:lpstr>
      <vt:lpstr>Knockout Stages</vt:lpstr>
      <vt:lpstr>Calculations</vt:lpstr>
      <vt:lpstr>Data</vt:lpstr>
      <vt:lpstr>Teams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amurray</dc:creator>
  <cp:lastModifiedBy>Your User Name</cp:lastModifiedBy>
  <dcterms:created xsi:type="dcterms:W3CDTF">2010-04-06T13:42:08Z</dcterms:created>
  <dcterms:modified xsi:type="dcterms:W3CDTF">2010-05-11T21:27:13Z</dcterms:modified>
</cp:coreProperties>
</file>