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laire\Desktop\Date Night\"/>
    </mc:Choice>
  </mc:AlternateContent>
  <xr:revisionPtr revIDLastSave="0" documentId="13_ncr:1_{D4C8AF69-EBB2-468F-B411-2C85EE1E944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Contents" sheetId="4" r:id="rId1"/>
    <sheet name="1" sheetId="5" r:id="rId2"/>
    <sheet name="2" sheetId="23" r:id="rId3"/>
    <sheet name="3" sheetId="6" r:id="rId4"/>
    <sheet name="3a" sheetId="24" r:id="rId5"/>
    <sheet name="4" sheetId="20" r:id="rId6"/>
    <sheet name="5" sheetId="18" r:id="rId7"/>
    <sheet name="6" sheetId="9" r:id="rId8"/>
    <sheet name="7" sheetId="14" r:id="rId9"/>
    <sheet name="8" sheetId="15" r:id="rId10"/>
  </sheets>
  <externalReferences>
    <externalReference r:id="rId11"/>
  </externalReferences>
  <definedNames>
    <definedName name="Age" comment="AGE(startdate,[enddate]) If no end date given, calculates age to Today">_xlfn.LAMBDA(_xlpm.StartDate,_xlop.EndDate,INT(YEARFRAC(_xlpm.StartDate,IF(_xlpm.EndDate,_xlpm.EndDate,TODAY()),1)))</definedName>
    <definedName name="b" hidden="1">{"normal","OnePercent",FALSE,"Sheet1"}</definedName>
    <definedName name="cx" hidden="1">{"normal","OnePercent",FALSE,"Sheet1"}</definedName>
    <definedName name="dx" hidden="1">{"Sales","ABCNewSales",FALSE,"Sheet1"}</definedName>
    <definedName name="ee" hidden="1">{"PrintOut","TwoPercent",FALSE,"Sheet1"}</definedName>
    <definedName name="FirstAid" localSheetId="8" hidden="1">{"Sales","ABCNewSales",FALSE,"Sheet1"}</definedName>
    <definedName name="FirstAid" hidden="1">{"Sales","ABCNewSales",FALSE,"Sheet1"}</definedName>
    <definedName name="fx" hidden="1">{"Sales","ABCNewSales",FALSE,"Sheet1"}</definedName>
    <definedName name="hh" hidden="1">{"normal","OnePercent",FALSE,"Sheet1"}</definedName>
    <definedName name="jj" hidden="1">{"Sales","ABCNewSales",FALSE,"Sheet1"}</definedName>
    <definedName name="new_one" localSheetId="8" hidden="1">{"normal","OnePercent",FALSE,"Sheet1"}</definedName>
    <definedName name="new_one" hidden="1">{"normal","OnePercent",FALSE,"Sheet1"}</definedName>
    <definedName name="new_onep" localSheetId="8" hidden="1">{"normal","OnePercent",FALSE,"Sheet1"}</definedName>
    <definedName name="new_onep" hidden="1">{"normal","OnePercent",FALSE,"Sheet1"}</definedName>
    <definedName name="New_OnePercent" localSheetId="8" hidden="1">{"normal","OnePercent",FALSE,"Sheet1"}</definedName>
    <definedName name="New_OnePercent" hidden="1">{"normal","OnePercent",FALSE,"Sheet1"}</definedName>
    <definedName name="new_onepercentmore" localSheetId="8" hidden="1">{"normal","OnePercent",FALSE,"Sheet1"}</definedName>
    <definedName name="new_onepercentmore" hidden="1">{"normal","OnePercent",FALSE,"Sheet1"}</definedName>
    <definedName name="new_ones" localSheetId="8" hidden="1">{"normal","OnePercent",FALSE,"Sheet1"}</definedName>
    <definedName name="new_ones" hidden="1">{"normal","OnePercent",FALSE,"Sheet1"}</definedName>
    <definedName name="new_sales" localSheetId="8" hidden="1">{"Sales","ABCNewSales",FALSE,"Sheet1"}</definedName>
    <definedName name="new_sales" hidden="1">{"Sales","ABCNewSales",FALSE,"Sheet1"}</definedName>
    <definedName name="new_sales2" localSheetId="8" hidden="1">{"Sales","ABCNewSales",FALSE,"Sheet1"}</definedName>
    <definedName name="new_sales2" hidden="1">{"Sales","ABCNewSales",FALSE,"Sheet1"}</definedName>
    <definedName name="new_totalsales" localSheetId="8" hidden="1">{"Sales","ABCNewSales",FALSE,"Sheet1"}</definedName>
    <definedName name="new_totalsales" hidden="1">{"Sales","ABCNewSales",FALSE,"Sheet1"}</definedName>
    <definedName name="new_two" localSheetId="8" hidden="1">{"PrintOut","TwoPercent",FALSE,"Sheet1"}</definedName>
    <definedName name="new_two" hidden="1">{"PrintOut","TwoPercent",FALSE,"Sheet1"}</definedName>
    <definedName name="New_TwoPercent" localSheetId="8" hidden="1">{"PrintOut","TwoPercent",FALSE,"Sheet1"}</definedName>
    <definedName name="New_TwoPercent" hidden="1">{"PrintOut","TwoPercent",FALSE,"Sheet1"}</definedName>
    <definedName name="new_twos" localSheetId="8" hidden="1">{"PrintOut","TwoPercent",FALSE,"Sheet1"}</definedName>
    <definedName name="new_twos" hidden="1">{"PrintOut","TwoPercent",FALSE,"Sheet1"}</definedName>
    <definedName name="newtwopercentmore" localSheetId="8" hidden="1">{"PrintOut","TwoPercent",FALSE,"Sheet1"}</definedName>
    <definedName name="newtwopercentmore" hidden="1">{"PrintOut","TwoPercent",FALSE,"Sheet1"}</definedName>
    <definedName name="newtwopercents" localSheetId="8" hidden="1">{"PrintOut","TwoPercent",FALSE,"Sheet1"}</definedName>
    <definedName name="newtwopercents" hidden="1">{"PrintOut","TwoPercent",FALSE,"Sheet1"}</definedName>
    <definedName name="NEWYS">'8'!#REF!</definedName>
    <definedName name="qq" hidden="1">{"PrintOut","TwoPercent",FALSE,"Sheet1"}</definedName>
    <definedName name="ro" hidden="1">{"PrintOut","TwoPercent",FALSE,"Sheet1"}</definedName>
    <definedName name="rr" hidden="1">{"PrintOut","TwoPercent",FALSE,"Sheet1"}</definedName>
    <definedName name="SICCodes">[1]Lookups!$A$2:$A$732</definedName>
    <definedName name="SICDescriptions">[1]Lookups!$B$2:$B$732</definedName>
    <definedName name="t" hidden="1">{"normal","OnePercent",FALSE,"Sheet1"}</definedName>
    <definedName name="tr" hidden="1">{"PrintOut","TwoPercent",FALSE,"Sheet1"}</definedName>
    <definedName name="tt" hidden="1">{"Sales","ABCNewSales",FALSE,"Sheet1"}</definedName>
    <definedName name="wrn.New._.Sales._.Totals." localSheetId="8" hidden="1">{"Sales","ABCNewSales",FALSE,"Sheet1"}</definedName>
    <definedName name="wrn.New._.Sales._.Totals." hidden="1">{"Sales","ABCNewSales",FALSE,"Sheet1"}</definedName>
    <definedName name="wrn.OnePercent." localSheetId="8" hidden="1">{"normal","OnePercent",FALSE,"Sheet1"}</definedName>
    <definedName name="wrn.OnePercent." hidden="1">{"normal","OnePercent",FALSE,"Sheet1"}</definedName>
    <definedName name="wrn.TwoPercent." localSheetId="8" hidden="1">{"PrintOut","TwoPercent",FALSE,"Sheet1"}</definedName>
    <definedName name="wrn.TwoPercent." hidden="1">{"PrintOut","TwoPercent",FALSE,"Sheet1"}</definedName>
    <definedName name="ww" hidden="1">{"PrintOut","TwoPercent",FALSE,"Sheet1"}</definedName>
    <definedName name="YS_1">'8'!$C$3</definedName>
    <definedName name="YS_2">'8'!$K$3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6" i="24" l="1"/>
  <c r="J5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M7" i="20" a="1"/>
  <c r="M7" i="20" s="1"/>
  <c r="M8" i="20" a="1"/>
  <c r="M8" i="20" s="1"/>
  <c r="M9" i="20" a="1"/>
  <c r="M9" i="20" s="1"/>
  <c r="M6" i="20" a="1"/>
  <c r="M6" i="20" s="1"/>
  <c r="K14" i="20" a="1"/>
  <c r="K14" i="20" s="1"/>
  <c r="K7" i="20"/>
  <c r="K8" i="20"/>
  <c r="K9" i="20"/>
  <c r="K6" i="20"/>
  <c r="D20" i="20"/>
  <c r="D19" i="20"/>
  <c r="D18" i="20"/>
  <c r="D17" i="20"/>
  <c r="D16" i="20"/>
  <c r="D15" i="20"/>
  <c r="D14" i="20"/>
  <c r="D13" i="20"/>
  <c r="D12" i="20"/>
  <c r="D11" i="20"/>
  <c r="D8" i="20"/>
  <c r="F6" i="23"/>
  <c r="F5" i="23"/>
  <c r="C9" i="23"/>
  <c r="C8" i="23"/>
  <c r="C7" i="23"/>
  <c r="C6" i="23"/>
  <c r="C5" i="23"/>
  <c r="F12" i="5"/>
  <c r="F13" i="5"/>
  <c r="F14" i="5"/>
  <c r="F15" i="5"/>
  <c r="F16" i="5"/>
  <c r="F17" i="5"/>
  <c r="F18" i="5"/>
  <c r="S5" i="6"/>
  <c r="C8" i="4" a="1"/>
  <c r="C8" i="4" l="1"/>
  <c r="B5" i="18"/>
  <c r="F4" i="14"/>
  <c r="G4" i="14" s="1"/>
  <c r="H4" i="14" s="1"/>
  <c r="I4" i="14" s="1"/>
  <c r="J4" i="14" s="1"/>
  <c r="K4" i="14" s="1"/>
  <c r="L4" i="14" s="1"/>
  <c r="M4" i="14" s="1"/>
  <c r="N4" i="14" s="1"/>
  <c r="O4" i="14" s="1"/>
  <c r="P4" i="14" s="1"/>
  <c r="Q4" i="14" s="1"/>
  <c r="R4" i="14" s="1"/>
  <c r="S4" i="14" s="1"/>
  <c r="T4" i="14" s="1"/>
  <c r="U4" i="14" s="1"/>
  <c r="F21" i="5"/>
  <c r="F20" i="5" a="1"/>
  <c r="F20" i="5" s="1"/>
  <c r="J5" i="18" l="1"/>
  <c r="N5" i="18"/>
  <c r="L5" i="18"/>
  <c r="I5" i="18"/>
  <c r="M5" i="18"/>
  <c r="K5" i="18"/>
  <c r="O5" i="18"/>
  <c r="F5" i="18"/>
  <c r="G5" i="18"/>
  <c r="H5" i="18"/>
  <c r="D5" i="18"/>
  <c r="E5" i="18" s="1"/>
  <c r="C5" i="18"/>
  <c r="B6" i="18"/>
  <c r="K6" i="18" l="1"/>
  <c r="O6" i="18"/>
  <c r="I6" i="18"/>
  <c r="M6" i="18"/>
  <c r="J6" i="18"/>
  <c r="N6" i="18"/>
  <c r="L6" i="18"/>
  <c r="F6" i="18"/>
  <c r="G6" i="18"/>
  <c r="H6" i="18"/>
  <c r="D6" i="18"/>
  <c r="E6" i="18" s="1"/>
  <c r="C6" i="18"/>
  <c r="B7" i="18"/>
  <c r="L7" i="18" l="1"/>
  <c r="J7" i="18"/>
  <c r="N7" i="18"/>
  <c r="K7" i="18"/>
  <c r="O7" i="18"/>
  <c r="I7" i="18"/>
  <c r="M7" i="18"/>
  <c r="F7" i="18"/>
  <c r="G7" i="18"/>
  <c r="H7" i="18"/>
  <c r="D7" i="18"/>
  <c r="E7" i="18" s="1"/>
  <c r="B8" i="18"/>
  <c r="C7" i="18"/>
  <c r="I8" i="18" l="1"/>
  <c r="M8" i="18"/>
  <c r="K8" i="18"/>
  <c r="O8" i="18"/>
  <c r="L8" i="18"/>
  <c r="J8" i="18"/>
  <c r="N8" i="18"/>
  <c r="F8" i="18"/>
  <c r="G8" i="18"/>
  <c r="H8" i="18"/>
  <c r="D8" i="18"/>
  <c r="E8" i="18" s="1"/>
  <c r="C8" i="18"/>
  <c r="B9" i="18"/>
  <c r="J9" i="18" l="1"/>
  <c r="N9" i="18"/>
  <c r="L9" i="18"/>
  <c r="I9" i="18"/>
  <c r="M9" i="18"/>
  <c r="K9" i="18"/>
  <c r="O9" i="18"/>
  <c r="F9" i="18"/>
  <c r="G9" i="18"/>
  <c r="H9" i="18"/>
  <c r="D9" i="18"/>
  <c r="E9" i="18" s="1"/>
  <c r="B10" i="18"/>
  <c r="C9" i="18"/>
  <c r="K10" i="18" l="1"/>
  <c r="O10" i="18"/>
  <c r="I10" i="18"/>
  <c r="M10" i="18"/>
  <c r="J10" i="18"/>
  <c r="N10" i="18"/>
  <c r="L10" i="18"/>
  <c r="F10" i="18"/>
  <c r="G10" i="18"/>
  <c r="H10" i="18"/>
  <c r="D10" i="18"/>
  <c r="E10" i="18" s="1"/>
  <c r="C10" i="18"/>
  <c r="B11" i="18"/>
  <c r="L11" i="18" l="1"/>
  <c r="J11" i="18"/>
  <c r="N11" i="18"/>
  <c r="K11" i="18"/>
  <c r="O11" i="18"/>
  <c r="I11" i="18"/>
  <c r="M11" i="18"/>
  <c r="F11" i="18"/>
  <c r="G11" i="18"/>
  <c r="H11" i="18"/>
  <c r="D11" i="18"/>
  <c r="E11" i="18" s="1"/>
  <c r="B12" i="18"/>
  <c r="C11" i="18"/>
  <c r="I12" i="18" l="1"/>
  <c r="M12" i="18"/>
  <c r="K12" i="18"/>
  <c r="O12" i="18"/>
  <c r="L12" i="18"/>
  <c r="J12" i="18"/>
  <c r="N12" i="18"/>
  <c r="F12" i="18"/>
  <c r="G12" i="18"/>
  <c r="H12" i="18"/>
  <c r="D12" i="18"/>
  <c r="E12" i="18" s="1"/>
  <c r="C12" i="18"/>
  <c r="B13" i="18"/>
  <c r="J13" i="18" l="1"/>
  <c r="N13" i="18"/>
  <c r="L13" i="18"/>
  <c r="I13" i="18"/>
  <c r="M13" i="18"/>
  <c r="K13" i="18"/>
  <c r="O13" i="18"/>
  <c r="F13" i="18"/>
  <c r="G13" i="18"/>
  <c r="H13" i="18"/>
  <c r="D13" i="18"/>
  <c r="E13" i="18" s="1"/>
  <c r="B14" i="18"/>
  <c r="C13" i="18"/>
  <c r="K14" i="18" l="1"/>
  <c r="O14" i="18"/>
  <c r="I14" i="18"/>
  <c r="M14" i="18"/>
  <c r="J14" i="18"/>
  <c r="N14" i="18"/>
  <c r="L14" i="18"/>
  <c r="F14" i="18"/>
  <c r="G14" i="18"/>
  <c r="H14" i="18"/>
  <c r="D14" i="18"/>
  <c r="E14" i="18" s="1"/>
  <c r="C14" i="18"/>
  <c r="B15" i="18"/>
  <c r="L15" i="18" l="1"/>
  <c r="J15" i="18"/>
  <c r="N15" i="18"/>
  <c r="K15" i="18"/>
  <c r="I15" i="18"/>
  <c r="M15" i="18"/>
  <c r="O15" i="18"/>
  <c r="F15" i="18"/>
  <c r="G15" i="18"/>
  <c r="H15" i="18"/>
  <c r="D15" i="18"/>
  <c r="E15" i="18" s="1"/>
  <c r="B16" i="18"/>
  <c r="C15" i="18"/>
  <c r="I16" i="18" l="1"/>
  <c r="M16" i="18"/>
  <c r="K16" i="18"/>
  <c r="O16" i="18"/>
  <c r="J16" i="18"/>
  <c r="N16" i="18"/>
  <c r="L16" i="18"/>
  <c r="F16" i="18"/>
  <c r="G16" i="18"/>
  <c r="H16" i="18"/>
  <c r="B17" i="18"/>
  <c r="D16" i="18"/>
  <c r="E16" i="18" s="1"/>
  <c r="C16" i="18"/>
  <c r="J17" i="18" l="1"/>
  <c r="N17" i="18"/>
  <c r="L17" i="18"/>
  <c r="K17" i="18"/>
  <c r="O17" i="18"/>
  <c r="I17" i="18"/>
  <c r="M17" i="18"/>
  <c r="F17" i="18"/>
  <c r="G17" i="18"/>
  <c r="H17" i="18"/>
  <c r="B18" i="18"/>
  <c r="D17" i="18"/>
  <c r="E17" i="18" s="1"/>
  <c r="C17" i="18"/>
  <c r="J6" i="15"/>
  <c r="N6" i="15" s="1"/>
  <c r="B6" i="15"/>
  <c r="G6" i="15" s="1"/>
  <c r="K18" i="18" l="1"/>
  <c r="O18" i="18"/>
  <c r="I18" i="18"/>
  <c r="M18" i="18"/>
  <c r="L18" i="18"/>
  <c r="J18" i="18"/>
  <c r="N18" i="18"/>
  <c r="F18" i="18"/>
  <c r="G18" i="18"/>
  <c r="H18" i="18"/>
  <c r="B19" i="18"/>
  <c r="C18" i="18"/>
  <c r="D18" i="18"/>
  <c r="E18" i="18" s="1"/>
  <c r="F6" i="15"/>
  <c r="H6" i="15"/>
  <c r="C6" i="15"/>
  <c r="B7" i="15"/>
  <c r="P6" i="15"/>
  <c r="O6" i="15"/>
  <c r="J7" i="15"/>
  <c r="Q6" i="15"/>
  <c r="K6" i="15"/>
  <c r="L6" i="15"/>
  <c r="M6" i="15" s="1"/>
  <c r="D6" i="15"/>
  <c r="E6" i="15" s="1"/>
  <c r="K7" i="15" l="1"/>
  <c r="O7" i="15"/>
  <c r="L7" i="15"/>
  <c r="M7" i="15" s="1"/>
  <c r="P7" i="15"/>
  <c r="N7" i="15"/>
  <c r="Q7" i="15" s="1"/>
  <c r="C7" i="15"/>
  <c r="G7" i="15"/>
  <c r="H7" i="15" s="1"/>
  <c r="D7" i="15"/>
  <c r="E7" i="15" s="1"/>
  <c r="F7" i="15"/>
  <c r="L19" i="18"/>
  <c r="I19" i="18"/>
  <c r="J19" i="18"/>
  <c r="N19" i="18"/>
  <c r="M19" i="18"/>
  <c r="K19" i="18"/>
  <c r="O19" i="18"/>
  <c r="D19" i="18"/>
  <c r="E19" i="18" s="1"/>
  <c r="F19" i="18"/>
  <c r="G19" i="18"/>
  <c r="H19" i="18"/>
  <c r="C19" i="18"/>
  <c r="B20" i="18"/>
  <c r="B21" i="18" s="1"/>
  <c r="B8" i="15"/>
  <c r="J8" i="15"/>
  <c r="C20" i="18" l="1"/>
  <c r="L8" i="15"/>
  <c r="M8" i="15" s="1"/>
  <c r="P8" i="15"/>
  <c r="N8" i="15"/>
  <c r="Q8" i="15" s="1"/>
  <c r="O8" i="15"/>
  <c r="K8" i="15"/>
  <c r="F8" i="15"/>
  <c r="C8" i="15"/>
  <c r="G8" i="15"/>
  <c r="H8" i="15" s="1"/>
  <c r="D8" i="15"/>
  <c r="E8" i="15" s="1"/>
  <c r="D20" i="18"/>
  <c r="E20" i="18" s="1"/>
  <c r="J21" i="18"/>
  <c r="N21" i="18"/>
  <c r="O21" i="18"/>
  <c r="L21" i="18"/>
  <c r="K21" i="18"/>
  <c r="I21" i="18"/>
  <c r="M21" i="18"/>
  <c r="I20" i="18"/>
  <c r="M20" i="18"/>
  <c r="N20" i="18"/>
  <c r="K20" i="18"/>
  <c r="O20" i="18"/>
  <c r="J20" i="18"/>
  <c r="L20" i="18"/>
  <c r="F21" i="18"/>
  <c r="G21" i="18"/>
  <c r="H21" i="18"/>
  <c r="F20" i="18"/>
  <c r="G20" i="18"/>
  <c r="H20" i="18"/>
  <c r="D21" i="18"/>
  <c r="E21" i="18" s="1"/>
  <c r="B22" i="18"/>
  <c r="C21" i="18"/>
  <c r="B9" i="15"/>
  <c r="J9" i="15"/>
  <c r="N9" i="15" l="1"/>
  <c r="Q9" i="15" s="1"/>
  <c r="O9" i="15"/>
  <c r="P9" i="15"/>
  <c r="K9" i="15"/>
  <c r="L9" i="15"/>
  <c r="M9" i="15" s="1"/>
  <c r="C9" i="15"/>
  <c r="G9" i="15"/>
  <c r="H9" i="15" s="1"/>
  <c r="D9" i="15"/>
  <c r="E9" i="15" s="1"/>
  <c r="F9" i="15"/>
  <c r="K22" i="18"/>
  <c r="O22" i="18"/>
  <c r="I22" i="18"/>
  <c r="M22" i="18"/>
  <c r="L22" i="18"/>
  <c r="N22" i="18"/>
  <c r="J22" i="18"/>
  <c r="F22" i="18"/>
  <c r="G22" i="18"/>
  <c r="H22" i="18"/>
  <c r="D22" i="18"/>
  <c r="E22" i="18" s="1"/>
  <c r="C22" i="18"/>
  <c r="B10" i="15"/>
  <c r="J10" i="15"/>
  <c r="N10" i="15" l="1"/>
  <c r="Q10" i="15" s="1"/>
  <c r="K10" i="15"/>
  <c r="O10" i="15"/>
  <c r="P10" i="15"/>
  <c r="L10" i="15"/>
  <c r="M10" i="15" s="1"/>
  <c r="F10" i="15"/>
  <c r="C10" i="15"/>
  <c r="G10" i="15"/>
  <c r="H10" i="15" s="1"/>
  <c r="D10" i="15"/>
  <c r="E10" i="15" s="1"/>
  <c r="B11" i="15"/>
  <c r="J11" i="15"/>
  <c r="K11" i="15" l="1"/>
  <c r="O11" i="15"/>
  <c r="L11" i="15"/>
  <c r="M11" i="15" s="1"/>
  <c r="P11" i="15"/>
  <c r="N11" i="15"/>
  <c r="Q11" i="15" s="1"/>
  <c r="C11" i="15"/>
  <c r="G11" i="15"/>
  <c r="H11" i="15" s="1"/>
  <c r="D11" i="15"/>
  <c r="E11" i="15" s="1"/>
  <c r="F11" i="15"/>
  <c r="B12" i="15"/>
  <c r="J12" i="15"/>
  <c r="L12" i="15" l="1"/>
  <c r="M12" i="15" s="1"/>
  <c r="P12" i="15"/>
  <c r="K12" i="15"/>
  <c r="N12" i="15"/>
  <c r="Q12" i="15" s="1"/>
  <c r="O12" i="15"/>
  <c r="F12" i="15"/>
  <c r="C12" i="15"/>
  <c r="G12" i="15"/>
  <c r="H12" i="15" s="1"/>
  <c r="D12" i="15"/>
  <c r="E12" i="15" s="1"/>
  <c r="B13" i="15"/>
  <c r="J13" i="15"/>
  <c r="N13" i="15" l="1"/>
  <c r="Q13" i="15" s="1"/>
  <c r="K13" i="15"/>
  <c r="L13" i="15"/>
  <c r="M13" i="15" s="1"/>
  <c r="O13" i="15"/>
  <c r="P13" i="15"/>
  <c r="C13" i="15"/>
  <c r="G13" i="15"/>
  <c r="H13" i="15" s="1"/>
  <c r="D13" i="15"/>
  <c r="E13" i="15" s="1"/>
  <c r="F13" i="15"/>
  <c r="B14" i="15"/>
  <c r="J14" i="15"/>
  <c r="N14" i="15" l="1"/>
  <c r="Q14" i="15" s="1"/>
  <c r="K14" i="15"/>
  <c r="O14" i="15"/>
  <c r="L14" i="15"/>
  <c r="M14" i="15" s="1"/>
  <c r="P14" i="15"/>
  <c r="F14" i="15"/>
  <c r="C14" i="15"/>
  <c r="G14" i="15"/>
  <c r="H14" i="15" s="1"/>
  <c r="D14" i="15"/>
  <c r="E14" i="15" s="1"/>
  <c r="B15" i="15"/>
  <c r="J15" i="15"/>
  <c r="J16" i="15" l="1"/>
  <c r="J17" i="15" s="1"/>
  <c r="K15" i="15"/>
  <c r="O15" i="15"/>
  <c r="L15" i="15"/>
  <c r="M15" i="15" s="1"/>
  <c r="P15" i="15"/>
  <c r="N15" i="15"/>
  <c r="Q15" i="15" s="1"/>
  <c r="C15" i="15"/>
  <c r="G15" i="15"/>
  <c r="H15" i="15" s="1"/>
  <c r="D15" i="15"/>
  <c r="E15" i="15" s="1"/>
  <c r="F15" i="15"/>
  <c r="B16" i="15"/>
  <c r="N17" i="15" l="1"/>
  <c r="Q17" i="15" s="1"/>
  <c r="O17" i="15"/>
  <c r="P17" i="15"/>
  <c r="K17" i="15"/>
  <c r="L17" i="15"/>
  <c r="M17" i="15" s="1"/>
  <c r="L16" i="15"/>
  <c r="M16" i="15" s="1"/>
  <c r="P16" i="15"/>
  <c r="N16" i="15"/>
  <c r="Q16" i="15" s="1"/>
  <c r="O16" i="15"/>
  <c r="K16" i="15"/>
  <c r="F16" i="15"/>
  <c r="C16" i="15"/>
  <c r="G16" i="15"/>
  <c r="H16" i="15" s="1"/>
  <c r="D16" i="15"/>
  <c r="E16" i="15" s="1"/>
  <c r="B17" i="15"/>
  <c r="J18" i="15"/>
  <c r="N18" i="15" l="1"/>
  <c r="Q18" i="15" s="1"/>
  <c r="K18" i="15"/>
  <c r="O18" i="15"/>
  <c r="P18" i="15"/>
  <c r="L18" i="15"/>
  <c r="M18" i="15" s="1"/>
  <c r="C17" i="15"/>
  <c r="G17" i="15"/>
  <c r="H17" i="15" s="1"/>
  <c r="D17" i="15"/>
  <c r="E17" i="15" s="1"/>
  <c r="F17" i="15"/>
  <c r="B18" i="15"/>
  <c r="J19" i="15"/>
  <c r="K19" i="15" l="1"/>
  <c r="O19" i="15"/>
  <c r="L19" i="15"/>
  <c r="M19" i="15" s="1"/>
  <c r="P19" i="15"/>
  <c r="N19" i="15"/>
  <c r="Q19" i="15" s="1"/>
  <c r="F18" i="15"/>
  <c r="C18" i="15"/>
  <c r="G18" i="15"/>
  <c r="H18" i="15" s="1"/>
  <c r="D18" i="15"/>
  <c r="E18" i="15" s="1"/>
  <c r="B19" i="15"/>
  <c r="J20" i="15"/>
  <c r="L20" i="15" l="1"/>
  <c r="M20" i="15" s="1"/>
  <c r="P20" i="15"/>
  <c r="K20" i="15"/>
  <c r="N20" i="15"/>
  <c r="Q20" i="15" s="1"/>
  <c r="O20" i="15"/>
  <c r="C19" i="15"/>
  <c r="G19" i="15"/>
  <c r="H19" i="15" s="1"/>
  <c r="D19" i="15"/>
  <c r="E19" i="15" s="1"/>
  <c r="F19" i="15"/>
  <c r="B20" i="15"/>
  <c r="J21" i="15"/>
  <c r="N21" i="15" l="1"/>
  <c r="Q21" i="15" s="1"/>
  <c r="K21" i="15"/>
  <c r="L21" i="15"/>
  <c r="M21" i="15" s="1"/>
  <c r="O21" i="15"/>
  <c r="P21" i="15"/>
  <c r="F20" i="15"/>
  <c r="C20" i="15"/>
  <c r="G20" i="15"/>
  <c r="H20" i="15" s="1"/>
  <c r="D20" i="15"/>
  <c r="E20" i="15" s="1"/>
  <c r="B21" i="15"/>
  <c r="J22" i="15"/>
  <c r="N22" i="15" l="1"/>
  <c r="Q22" i="15" s="1"/>
  <c r="K22" i="15"/>
  <c r="O22" i="15"/>
  <c r="L22" i="15"/>
  <c r="M22" i="15" s="1"/>
  <c r="P22" i="15"/>
  <c r="C21" i="15"/>
  <c r="G21" i="15"/>
  <c r="H21" i="15" s="1"/>
  <c r="D21" i="15"/>
  <c r="E21" i="15" s="1"/>
  <c r="F21" i="15"/>
  <c r="B22" i="15"/>
  <c r="J23" i="15"/>
  <c r="K23" i="15" l="1"/>
  <c r="O23" i="15"/>
  <c r="L23" i="15"/>
  <c r="M23" i="15" s="1"/>
  <c r="P23" i="15"/>
  <c r="N23" i="15"/>
  <c r="Q23" i="15" s="1"/>
  <c r="F22" i="15"/>
  <c r="C22" i="15"/>
  <c r="G22" i="15"/>
  <c r="H22" i="15" s="1"/>
  <c r="D22" i="15"/>
  <c r="E22" i="15" s="1"/>
  <c r="B23" i="15"/>
  <c r="J24" i="15"/>
  <c r="L24" i="15" l="1"/>
  <c r="M24" i="15" s="1"/>
  <c r="P24" i="15"/>
  <c r="N24" i="15"/>
  <c r="Q24" i="15" s="1"/>
  <c r="O24" i="15"/>
  <c r="K24" i="15"/>
  <c r="B24" i="15"/>
  <c r="B25" i="15" s="1"/>
  <c r="C23" i="15"/>
  <c r="G23" i="15"/>
  <c r="H23" i="15" s="1"/>
  <c r="D23" i="15"/>
  <c r="E23" i="15" s="1"/>
  <c r="F23" i="15"/>
  <c r="J25" i="15"/>
  <c r="N25" i="15" l="1"/>
  <c r="Q25" i="15" s="1"/>
  <c r="O25" i="15"/>
  <c r="P25" i="15"/>
  <c r="K25" i="15"/>
  <c r="L25" i="15"/>
  <c r="M25" i="15" s="1"/>
  <c r="C25" i="15"/>
  <c r="G25" i="15"/>
  <c r="H25" i="15" s="1"/>
  <c r="D25" i="15"/>
  <c r="E25" i="15" s="1"/>
  <c r="F25" i="15"/>
  <c r="F24" i="15"/>
  <c r="C24" i="15"/>
  <c r="G24" i="15"/>
  <c r="H24" i="15" s="1"/>
  <c r="D24" i="15"/>
  <c r="E24" i="15" s="1"/>
  <c r="J26" i="15"/>
  <c r="B26" i="15"/>
  <c r="N26" i="15" l="1"/>
  <c r="Q26" i="15" s="1"/>
  <c r="K26" i="15"/>
  <c r="O26" i="15"/>
  <c r="P26" i="15"/>
  <c r="L26" i="15"/>
  <c r="M26" i="15" s="1"/>
  <c r="F26" i="15"/>
  <c r="C26" i="15"/>
  <c r="G26" i="15"/>
  <c r="H26" i="15" s="1"/>
  <c r="D26" i="15"/>
  <c r="E26" i="15" s="1"/>
  <c r="J27" i="15"/>
  <c r="B27" i="15"/>
  <c r="K27" i="15" l="1"/>
  <c r="O27" i="15"/>
  <c r="L27" i="15"/>
  <c r="M27" i="15" s="1"/>
  <c r="P27" i="15"/>
  <c r="N27" i="15"/>
  <c r="Q27" i="15" s="1"/>
  <c r="C27" i="15"/>
  <c r="G27" i="15"/>
  <c r="H27" i="15" s="1"/>
  <c r="D27" i="15"/>
  <c r="E27" i="15" s="1"/>
  <c r="F27" i="15"/>
  <c r="J28" i="15"/>
  <c r="B28" i="15"/>
  <c r="L28" i="15" l="1"/>
  <c r="M28" i="15" s="1"/>
  <c r="P28" i="15"/>
  <c r="K28" i="15"/>
  <c r="N28" i="15"/>
  <c r="Q28" i="15" s="1"/>
  <c r="O28" i="15"/>
  <c r="F28" i="15"/>
  <c r="C28" i="15"/>
  <c r="G28" i="15"/>
  <c r="H28" i="15" s="1"/>
  <c r="D28" i="15"/>
  <c r="E28" i="15" s="1"/>
  <c r="J29" i="15"/>
  <c r="B29" i="15"/>
  <c r="N29" i="15" l="1"/>
  <c r="Q29" i="15" s="1"/>
  <c r="K29" i="15"/>
  <c r="L29" i="15"/>
  <c r="M29" i="15" s="1"/>
  <c r="O29" i="15"/>
  <c r="P29" i="15"/>
  <c r="C29" i="15"/>
  <c r="G29" i="15"/>
  <c r="H29" i="15" s="1"/>
  <c r="D29" i="15"/>
  <c r="E29" i="15" s="1"/>
  <c r="F29" i="15"/>
  <c r="J30" i="15"/>
  <c r="B30" i="15"/>
  <c r="N30" i="15" l="1"/>
  <c r="Q30" i="15" s="1"/>
  <c r="K30" i="15"/>
  <c r="O30" i="15"/>
  <c r="L30" i="15"/>
  <c r="M30" i="15" s="1"/>
  <c r="P30" i="15"/>
  <c r="F30" i="15"/>
  <c r="C30" i="15"/>
  <c r="G30" i="15"/>
  <c r="H30" i="15" s="1"/>
  <c r="D30" i="15"/>
  <c r="E30" i="15" s="1"/>
  <c r="J31" i="15"/>
  <c r="B31" i="15"/>
  <c r="K31" i="15" l="1"/>
  <c r="O31" i="15"/>
  <c r="L31" i="15"/>
  <c r="M31" i="15" s="1"/>
  <c r="P31" i="15"/>
  <c r="N31" i="15"/>
  <c r="Q31" i="15" s="1"/>
  <c r="C31" i="15"/>
  <c r="G31" i="15"/>
  <c r="H31" i="15" s="1"/>
  <c r="D31" i="15"/>
  <c r="E31" i="15" s="1"/>
  <c r="F31" i="15"/>
  <c r="J32" i="15"/>
  <c r="B32" i="15"/>
  <c r="L32" i="15" l="1"/>
  <c r="M32" i="15" s="1"/>
  <c r="P32" i="15"/>
  <c r="N32" i="15"/>
  <c r="Q32" i="15" s="1"/>
  <c r="O32" i="15"/>
  <c r="K32" i="15"/>
  <c r="F32" i="15"/>
  <c r="C32" i="15"/>
  <c r="G32" i="15"/>
  <c r="H32" i="15" s="1"/>
  <c r="D32" i="15"/>
  <c r="E32" i="15" s="1"/>
  <c r="J33" i="15"/>
  <c r="B33" i="15"/>
  <c r="N33" i="15" l="1"/>
  <c r="Q33" i="15" s="1"/>
  <c r="O33" i="15"/>
  <c r="P33" i="15"/>
  <c r="K33" i="15"/>
  <c r="L33" i="15"/>
  <c r="M33" i="15" s="1"/>
  <c r="C33" i="15"/>
  <c r="G33" i="15"/>
  <c r="H33" i="15" s="1"/>
  <c r="D33" i="15"/>
  <c r="E33" i="15" s="1"/>
  <c r="F33" i="15"/>
  <c r="J34" i="15"/>
  <c r="B34" i="15"/>
  <c r="N34" i="15" l="1"/>
  <c r="Q34" i="15" s="1"/>
  <c r="K34" i="15"/>
  <c r="O34" i="15"/>
  <c r="P34" i="15"/>
  <c r="L34" i="15"/>
  <c r="M34" i="15" s="1"/>
  <c r="F34" i="15"/>
  <c r="C34" i="15"/>
  <c r="G34" i="15"/>
  <c r="H34" i="15" s="1"/>
  <c r="D34" i="15"/>
  <c r="E34" i="15" s="1"/>
  <c r="J35" i="15"/>
  <c r="B35" i="15"/>
  <c r="K35" i="15" l="1"/>
  <c r="O35" i="15"/>
  <c r="L35" i="15"/>
  <c r="M35" i="15" s="1"/>
  <c r="P35" i="15"/>
  <c r="N35" i="15"/>
  <c r="Q35" i="15" s="1"/>
  <c r="C35" i="15"/>
  <c r="G35" i="15"/>
  <c r="H35" i="15" s="1"/>
  <c r="D35" i="15"/>
  <c r="E35" i="15" s="1"/>
  <c r="F35" i="15"/>
  <c r="J36" i="15"/>
  <c r="B36" i="15"/>
  <c r="L36" i="15" l="1"/>
  <c r="M36" i="15" s="1"/>
  <c r="P36" i="15"/>
  <c r="K36" i="15"/>
  <c r="N36" i="15"/>
  <c r="Q36" i="15" s="1"/>
  <c r="O36" i="15"/>
  <c r="F36" i="15"/>
  <c r="C36" i="15"/>
  <c r="G36" i="15"/>
  <c r="H36" i="15" s="1"/>
  <c r="D36" i="15"/>
  <c r="E36" i="15" s="1"/>
  <c r="J37" i="15"/>
  <c r="B37" i="15"/>
  <c r="N37" i="15" l="1"/>
  <c r="Q37" i="15" s="1"/>
  <c r="K37" i="15"/>
  <c r="L37" i="15"/>
  <c r="M37" i="15" s="1"/>
  <c r="O37" i="15"/>
  <c r="P37" i="15"/>
  <c r="C37" i="15"/>
  <c r="G37" i="15"/>
  <c r="H37" i="15" s="1"/>
  <c r="D37" i="15"/>
  <c r="E37" i="15" s="1"/>
  <c r="F37" i="15"/>
  <c r="J38" i="15"/>
  <c r="B38" i="15"/>
  <c r="N38" i="15" l="1"/>
  <c r="Q38" i="15" s="1"/>
  <c r="K38" i="15"/>
  <c r="O38" i="15"/>
  <c r="L38" i="15"/>
  <c r="M38" i="15" s="1"/>
  <c r="P38" i="15"/>
  <c r="F38" i="15"/>
  <c r="C38" i="15"/>
  <c r="G38" i="15"/>
  <c r="H38" i="15" s="1"/>
  <c r="D38" i="15"/>
  <c r="E38" i="15" s="1"/>
  <c r="J39" i="15"/>
  <c r="B39" i="15"/>
  <c r="K39" i="15" l="1"/>
  <c r="O39" i="15"/>
  <c r="L39" i="15"/>
  <c r="M39" i="15" s="1"/>
  <c r="P39" i="15"/>
  <c r="N39" i="15"/>
  <c r="Q39" i="15" s="1"/>
  <c r="C39" i="15"/>
  <c r="G39" i="15"/>
  <c r="H39" i="15" s="1"/>
  <c r="D39" i="15"/>
  <c r="E39" i="15" s="1"/>
  <c r="F39" i="15"/>
  <c r="J40" i="15"/>
  <c r="B40" i="15"/>
  <c r="L40" i="15" l="1"/>
  <c r="M40" i="15" s="1"/>
  <c r="P40" i="15"/>
  <c r="N40" i="15"/>
  <c r="Q40" i="15" s="1"/>
  <c r="O40" i="15"/>
  <c r="K40" i="15"/>
  <c r="F40" i="15"/>
  <c r="C40" i="15"/>
  <c r="G40" i="15"/>
  <c r="H40" i="15" s="1"/>
  <c r="D40" i="15"/>
  <c r="E40" i="15" s="1"/>
  <c r="J41" i="15"/>
  <c r="B41" i="15"/>
  <c r="N41" i="15" l="1"/>
  <c r="Q41" i="15" s="1"/>
  <c r="O41" i="15"/>
  <c r="P41" i="15"/>
  <c r="K41" i="15"/>
  <c r="L41" i="15"/>
  <c r="M41" i="15" s="1"/>
  <c r="C41" i="15"/>
  <c r="G41" i="15"/>
  <c r="H41" i="15" s="1"/>
  <c r="D41" i="15"/>
  <c r="E41" i="15" s="1"/>
  <c r="F41" i="15"/>
  <c r="J42" i="15"/>
  <c r="B42" i="15"/>
  <c r="N42" i="15" l="1"/>
  <c r="Q42" i="15" s="1"/>
  <c r="K42" i="15"/>
  <c r="O42" i="15"/>
  <c r="P42" i="15"/>
  <c r="L42" i="15"/>
  <c r="M42" i="15" s="1"/>
  <c r="F42" i="15"/>
  <c r="C42" i="15"/>
  <c r="G42" i="15"/>
  <c r="H42" i="15" s="1"/>
  <c r="D42" i="15"/>
  <c r="E42" i="15" s="1"/>
  <c r="J43" i="15"/>
  <c r="B43" i="15"/>
  <c r="K43" i="15" l="1"/>
  <c r="O43" i="15"/>
  <c r="N43" i="15"/>
  <c r="Q43" i="15" s="1"/>
  <c r="P43" i="15"/>
  <c r="L43" i="15"/>
  <c r="M43" i="15" s="1"/>
  <c r="C43" i="15"/>
  <c r="G43" i="15"/>
  <c r="H43" i="15" s="1"/>
  <c r="D43" i="15"/>
  <c r="E43" i="15" s="1"/>
  <c r="F43" i="15"/>
  <c r="J44" i="15"/>
  <c r="B44" i="15"/>
  <c r="L44" i="15" l="1"/>
  <c r="M44" i="15" s="1"/>
  <c r="P44" i="15"/>
  <c r="N44" i="15"/>
  <c r="Q44" i="15" s="1"/>
  <c r="K44" i="15"/>
  <c r="O44" i="15"/>
  <c r="F44" i="15"/>
  <c r="C44" i="15"/>
  <c r="G44" i="15"/>
  <c r="H44" i="15" s="1"/>
  <c r="D44" i="15"/>
  <c r="E44" i="15" s="1"/>
  <c r="J45" i="15"/>
  <c r="B45" i="15"/>
  <c r="K45" i="15" l="1"/>
  <c r="P45" i="15"/>
  <c r="L45" i="15"/>
  <c r="M45" i="15" s="1"/>
  <c r="N45" i="15"/>
  <c r="Q45" i="15" s="1"/>
  <c r="O45" i="15"/>
  <c r="C45" i="15"/>
  <c r="G45" i="15"/>
  <c r="H45" i="15" s="1"/>
  <c r="D45" i="15"/>
  <c r="E45" i="15" s="1"/>
  <c r="F45" i="15"/>
  <c r="J46" i="15"/>
  <c r="B46" i="15"/>
  <c r="N46" i="15" l="1"/>
  <c r="Q46" i="15" s="1"/>
  <c r="O46" i="15"/>
  <c r="K46" i="15"/>
  <c r="P46" i="15"/>
  <c r="L46" i="15"/>
  <c r="M46" i="15" s="1"/>
  <c r="C46" i="15"/>
  <c r="G46" i="15"/>
  <c r="H46" i="15" s="1"/>
  <c r="F46" i="15"/>
  <c r="D46" i="15"/>
  <c r="E46" i="15" s="1"/>
  <c r="J47" i="15"/>
  <c r="B47" i="15"/>
  <c r="K47" i="15" l="1"/>
  <c r="O47" i="15"/>
  <c r="N47" i="15"/>
  <c r="Q47" i="15" s="1"/>
  <c r="L47" i="15"/>
  <c r="M47" i="15" s="1"/>
  <c r="P47" i="15"/>
  <c r="F47" i="15"/>
  <c r="G47" i="15"/>
  <c r="H47" i="15" s="1"/>
  <c r="C47" i="15"/>
  <c r="D47" i="15"/>
  <c r="E47" i="15" s="1"/>
  <c r="J48" i="15"/>
  <c r="B48" i="15"/>
  <c r="L48" i="15" l="1"/>
  <c r="M48" i="15" s="1"/>
  <c r="P48" i="15"/>
  <c r="K48" i="15"/>
  <c r="N48" i="15"/>
  <c r="Q48" i="15" s="1"/>
  <c r="O48" i="15"/>
  <c r="C48" i="15"/>
  <c r="G48" i="15"/>
  <c r="H48" i="15" s="1"/>
  <c r="F48" i="15"/>
  <c r="D48" i="15"/>
  <c r="E48" i="15" s="1"/>
  <c r="J49" i="15"/>
  <c r="B49" i="15"/>
  <c r="O49" i="15" l="1"/>
  <c r="K49" i="15"/>
  <c r="P49" i="15"/>
  <c r="L49" i="15"/>
  <c r="M49" i="15" s="1"/>
  <c r="N49" i="15"/>
  <c r="Q49" i="15" s="1"/>
  <c r="D49" i="15"/>
  <c r="E49" i="15" s="1"/>
  <c r="F49" i="15"/>
  <c r="G49" i="15"/>
  <c r="H49" i="15" s="1"/>
  <c r="C49" i="15"/>
  <c r="J50" i="15"/>
  <c r="B50" i="15"/>
  <c r="N50" i="15" l="1"/>
  <c r="Q50" i="15" s="1"/>
  <c r="O50" i="15"/>
  <c r="K50" i="15"/>
  <c r="L50" i="15"/>
  <c r="M50" i="15" s="1"/>
  <c r="P50" i="15"/>
  <c r="C50" i="15"/>
  <c r="G50" i="15"/>
  <c r="H50" i="15" s="1"/>
  <c r="D50" i="15"/>
  <c r="E50" i="15" s="1"/>
  <c r="F50" i="15"/>
  <c r="J51" i="15"/>
  <c r="B51" i="15"/>
  <c r="K51" i="15" l="1"/>
  <c r="O51" i="15"/>
  <c r="L51" i="15"/>
  <c r="M51" i="15" s="1"/>
  <c r="N51" i="15"/>
  <c r="Q51" i="15" s="1"/>
  <c r="P51" i="15"/>
  <c r="C51" i="15"/>
  <c r="D51" i="15"/>
  <c r="E51" i="15" s="1"/>
  <c r="F51" i="15"/>
  <c r="G51" i="15"/>
  <c r="H51" i="15" s="1"/>
  <c r="J52" i="15"/>
  <c r="B52" i="15"/>
  <c r="L52" i="15" l="1"/>
  <c r="M52" i="15" s="1"/>
  <c r="P52" i="15"/>
  <c r="O52" i="15"/>
  <c r="K52" i="15"/>
  <c r="N52" i="15"/>
  <c r="Q52" i="15" s="1"/>
  <c r="C52" i="15"/>
  <c r="G52" i="15"/>
  <c r="H52" i="15" s="1"/>
  <c r="D52" i="15"/>
  <c r="E52" i="15" s="1"/>
  <c r="F52" i="15"/>
  <c r="J53" i="15"/>
  <c r="B53" i="15"/>
  <c r="N53" i="15" l="1"/>
  <c r="Q53" i="15" s="1"/>
  <c r="O53" i="15"/>
  <c r="K53" i="15"/>
  <c r="L53" i="15"/>
  <c r="M53" i="15" s="1"/>
  <c r="P53" i="15"/>
  <c r="G53" i="15"/>
  <c r="H53" i="15" s="1"/>
  <c r="C53" i="15"/>
  <c r="D53" i="15"/>
  <c r="E53" i="15" s="1"/>
  <c r="F53" i="15"/>
  <c r="J54" i="15"/>
  <c r="B54" i="15"/>
  <c r="N54" i="15" l="1"/>
  <c r="Q54" i="15" s="1"/>
  <c r="L54" i="15"/>
  <c r="M54" i="15" s="1"/>
  <c r="O54" i="15"/>
  <c r="P54" i="15"/>
  <c r="K54" i="15"/>
  <c r="C54" i="15"/>
  <c r="G54" i="15"/>
  <c r="H54" i="15" s="1"/>
  <c r="F54" i="15"/>
  <c r="D54" i="15"/>
  <c r="E54" i="15" s="1"/>
  <c r="J55" i="15"/>
  <c r="B55" i="15"/>
  <c r="K55" i="15" l="1"/>
  <c r="O55" i="15"/>
  <c r="L55" i="15"/>
  <c r="M55" i="15" s="1"/>
  <c r="P55" i="15"/>
  <c r="N55" i="15"/>
  <c r="Q55" i="15" s="1"/>
  <c r="F55" i="15"/>
  <c r="G55" i="15"/>
  <c r="H55" i="15" s="1"/>
  <c r="C55" i="15"/>
  <c r="D55" i="15"/>
  <c r="E55" i="15" s="1"/>
  <c r="J56" i="15"/>
  <c r="B56" i="15"/>
  <c r="L56" i="15" l="1"/>
  <c r="M56" i="15" s="1"/>
  <c r="P56" i="15"/>
  <c r="K56" i="15"/>
  <c r="N56" i="15"/>
  <c r="Q56" i="15" s="1"/>
  <c r="O56" i="15"/>
  <c r="C56" i="15"/>
  <c r="G56" i="15"/>
  <c r="H56" i="15" s="1"/>
  <c r="F56" i="15"/>
  <c r="D56" i="15"/>
  <c r="E56" i="15" s="1"/>
  <c r="J57" i="15"/>
  <c r="B57" i="15"/>
  <c r="N57" i="15" l="1"/>
  <c r="Q57" i="15" s="1"/>
  <c r="K57" i="15"/>
  <c r="L57" i="15"/>
  <c r="M57" i="15" s="1"/>
  <c r="O57" i="15"/>
  <c r="P57" i="15"/>
  <c r="D57" i="15"/>
  <c r="E57" i="15" s="1"/>
  <c r="F57" i="15"/>
  <c r="G57" i="15"/>
  <c r="H57" i="15" s="1"/>
  <c r="C57" i="15"/>
  <c r="J58" i="15"/>
  <c r="B58" i="15"/>
  <c r="N58" i="15" l="1"/>
  <c r="Q58" i="15" s="1"/>
  <c r="K58" i="15"/>
  <c r="O58" i="15"/>
  <c r="L58" i="15"/>
  <c r="M58" i="15" s="1"/>
  <c r="P58" i="15"/>
  <c r="C58" i="15"/>
  <c r="G58" i="15"/>
  <c r="H58" i="15" s="1"/>
  <c r="D58" i="15"/>
  <c r="E58" i="15" s="1"/>
  <c r="F58" i="15"/>
  <c r="J59" i="15"/>
  <c r="B59" i="15"/>
  <c r="K59" i="15" l="1"/>
  <c r="O59" i="15"/>
  <c r="L59" i="15"/>
  <c r="M59" i="15" s="1"/>
  <c r="P59" i="15"/>
  <c r="N59" i="15"/>
  <c r="Q59" i="15" s="1"/>
  <c r="C59" i="15"/>
  <c r="D59" i="15"/>
  <c r="E59" i="15" s="1"/>
  <c r="F59" i="15"/>
  <c r="G59" i="15"/>
  <c r="H59" i="15" s="1"/>
  <c r="J60" i="15"/>
  <c r="B60" i="15"/>
  <c r="L60" i="15" l="1"/>
  <c r="M60" i="15" s="1"/>
  <c r="P60" i="15"/>
  <c r="N60" i="15"/>
  <c r="Q60" i="15" s="1"/>
  <c r="O60" i="15"/>
  <c r="K60" i="15"/>
  <c r="C60" i="15"/>
  <c r="G60" i="15"/>
  <c r="H60" i="15" s="1"/>
  <c r="D60" i="15"/>
  <c r="E60" i="15" s="1"/>
  <c r="F60" i="15"/>
  <c r="J61" i="15"/>
  <c r="B61" i="15"/>
  <c r="N61" i="15" l="1"/>
  <c r="Q61" i="15" s="1"/>
  <c r="O61" i="15"/>
  <c r="P61" i="15"/>
  <c r="K61" i="15"/>
  <c r="L61" i="15"/>
  <c r="M61" i="15" s="1"/>
  <c r="G61" i="15"/>
  <c r="H61" i="15" s="1"/>
  <c r="C61" i="15"/>
  <c r="D61" i="15"/>
  <c r="E61" i="15" s="1"/>
  <c r="F61" i="15"/>
  <c r="J62" i="15"/>
  <c r="B62" i="15"/>
  <c r="N62" i="15" l="1"/>
  <c r="Q62" i="15" s="1"/>
  <c r="K62" i="15"/>
  <c r="O62" i="15"/>
  <c r="P62" i="15"/>
  <c r="L62" i="15"/>
  <c r="M62" i="15" s="1"/>
  <c r="C62" i="15"/>
  <c r="G62" i="15"/>
  <c r="H62" i="15" s="1"/>
  <c r="F62" i="15"/>
  <c r="D62" i="15"/>
  <c r="E62" i="15" s="1"/>
  <c r="J63" i="15"/>
  <c r="B63" i="15"/>
  <c r="K63" i="15" l="1"/>
  <c r="O63" i="15"/>
  <c r="L63" i="15"/>
  <c r="M63" i="15" s="1"/>
  <c r="P63" i="15"/>
  <c r="N63" i="15"/>
  <c r="Q63" i="15" s="1"/>
  <c r="F63" i="15"/>
  <c r="G63" i="15"/>
  <c r="H63" i="15" s="1"/>
  <c r="C63" i="15"/>
  <c r="D63" i="15"/>
  <c r="E63" i="15" s="1"/>
  <c r="J64" i="15"/>
  <c r="B64" i="15"/>
  <c r="L64" i="15" l="1"/>
  <c r="M64" i="15" s="1"/>
  <c r="P64" i="15"/>
  <c r="K64" i="15"/>
  <c r="N64" i="15"/>
  <c r="Q64" i="15" s="1"/>
  <c r="O64" i="15"/>
  <c r="D64" i="15"/>
  <c r="E64" i="15" s="1"/>
  <c r="F64" i="15"/>
  <c r="G64" i="15"/>
  <c r="H64" i="15" s="1"/>
  <c r="C64" i="15"/>
  <c r="J65" i="15"/>
  <c r="B65" i="15"/>
  <c r="N65" i="15" l="1"/>
  <c r="Q65" i="15" s="1"/>
  <c r="K65" i="15"/>
  <c r="L65" i="15"/>
  <c r="M65" i="15" s="1"/>
  <c r="O65" i="15"/>
  <c r="P65" i="15"/>
  <c r="F65" i="15"/>
  <c r="C65" i="15"/>
  <c r="G65" i="15"/>
  <c r="H65" i="15" s="1"/>
  <c r="D65" i="15"/>
  <c r="E65" i="15" s="1"/>
  <c r="J66" i="15"/>
  <c r="B66" i="15"/>
  <c r="N66" i="15" l="1"/>
  <c r="Q66" i="15" s="1"/>
  <c r="K66" i="15"/>
  <c r="O66" i="15"/>
  <c r="L66" i="15"/>
  <c r="M66" i="15" s="1"/>
  <c r="P66" i="15"/>
  <c r="D66" i="15"/>
  <c r="E66" i="15" s="1"/>
  <c r="F66" i="15"/>
  <c r="C66" i="15"/>
  <c r="G66" i="15"/>
  <c r="H66" i="15" s="1"/>
  <c r="J67" i="15"/>
  <c r="B67" i="15"/>
  <c r="K67" i="15" l="1"/>
  <c r="O67" i="15"/>
  <c r="L67" i="15"/>
  <c r="M67" i="15" s="1"/>
  <c r="P67" i="15"/>
  <c r="N67" i="15"/>
  <c r="Q67" i="15" s="1"/>
  <c r="F67" i="15"/>
  <c r="C67" i="15"/>
  <c r="G67" i="15"/>
  <c r="H67" i="15" s="1"/>
  <c r="D67" i="15"/>
  <c r="E67" i="15" s="1"/>
  <c r="J68" i="15"/>
  <c r="B68" i="15"/>
  <c r="L68" i="15" l="1"/>
  <c r="M68" i="15" s="1"/>
  <c r="P68" i="15"/>
  <c r="N68" i="15"/>
  <c r="Q68" i="15" s="1"/>
  <c r="O68" i="15"/>
  <c r="K68" i="15"/>
  <c r="D68" i="15"/>
  <c r="E68" i="15" s="1"/>
  <c r="F68" i="15"/>
  <c r="C68" i="15"/>
  <c r="G68" i="15"/>
  <c r="H68" i="15" s="1"/>
  <c r="J69" i="15"/>
  <c r="B69" i="15"/>
  <c r="N69" i="15" l="1"/>
  <c r="Q69" i="15" s="1"/>
  <c r="O69" i="15"/>
  <c r="P69" i="15"/>
  <c r="K69" i="15"/>
  <c r="L69" i="15"/>
  <c r="M69" i="15" s="1"/>
  <c r="F69" i="15"/>
  <c r="C69" i="15"/>
  <c r="G69" i="15"/>
  <c r="H69" i="15" s="1"/>
  <c r="D69" i="15"/>
  <c r="E69" i="15" s="1"/>
  <c r="J70" i="15"/>
  <c r="B70" i="15"/>
  <c r="N70" i="15" l="1"/>
  <c r="Q70" i="15" s="1"/>
  <c r="K70" i="15"/>
  <c r="O70" i="15"/>
  <c r="P70" i="15"/>
  <c r="L70" i="15"/>
  <c r="M70" i="15" s="1"/>
  <c r="D70" i="15"/>
  <c r="E70" i="15" s="1"/>
  <c r="F70" i="15"/>
  <c r="G70" i="15"/>
  <c r="H70" i="15" s="1"/>
  <c r="C70" i="15"/>
  <c r="J71" i="15"/>
  <c r="B71" i="15"/>
  <c r="K71" i="15" l="1"/>
  <c r="O71" i="15"/>
  <c r="L71" i="15"/>
  <c r="M71" i="15" s="1"/>
  <c r="P71" i="15"/>
  <c r="N71" i="15"/>
  <c r="Q71" i="15" s="1"/>
  <c r="F71" i="15"/>
  <c r="C71" i="15"/>
  <c r="G71" i="15"/>
  <c r="H71" i="15" s="1"/>
  <c r="D71" i="15"/>
  <c r="E71" i="15" s="1"/>
  <c r="J72" i="15"/>
  <c r="B72" i="15"/>
  <c r="L72" i="15" l="1"/>
  <c r="M72" i="15" s="1"/>
  <c r="P72" i="15"/>
  <c r="K72" i="15"/>
  <c r="N72" i="15"/>
  <c r="Q72" i="15" s="1"/>
  <c r="O72" i="15"/>
  <c r="D72" i="15"/>
  <c r="E72" i="15" s="1"/>
  <c r="F72" i="15"/>
  <c r="C72" i="15"/>
  <c r="G72" i="15"/>
  <c r="H72" i="15" s="1"/>
  <c r="J73" i="15"/>
  <c r="B73" i="15"/>
  <c r="N73" i="15" l="1"/>
  <c r="Q73" i="15" s="1"/>
  <c r="K73" i="15"/>
  <c r="L73" i="15"/>
  <c r="M73" i="15" s="1"/>
  <c r="O73" i="15"/>
  <c r="P73" i="15"/>
  <c r="F73" i="15"/>
  <c r="C73" i="15"/>
  <c r="G73" i="15"/>
  <c r="H73" i="15" s="1"/>
  <c r="D73" i="15"/>
  <c r="E73" i="15" s="1"/>
  <c r="J74" i="15"/>
  <c r="B74" i="15"/>
  <c r="N74" i="15" l="1"/>
  <c r="Q74" i="15" s="1"/>
  <c r="K74" i="15"/>
  <c r="O74" i="15"/>
  <c r="L74" i="15"/>
  <c r="M74" i="15" s="1"/>
  <c r="P74" i="15"/>
  <c r="D74" i="15"/>
  <c r="E74" i="15" s="1"/>
  <c r="F74" i="15"/>
  <c r="C74" i="15"/>
  <c r="G74" i="15"/>
  <c r="H74" i="15" s="1"/>
  <c r="J75" i="15"/>
  <c r="B75" i="15"/>
  <c r="K75" i="15" l="1"/>
  <c r="O75" i="15"/>
  <c r="L75" i="15"/>
  <c r="M75" i="15" s="1"/>
  <c r="P75" i="15"/>
  <c r="N75" i="15"/>
  <c r="Q75" i="15" s="1"/>
  <c r="F75" i="15"/>
  <c r="C75" i="15"/>
  <c r="G75" i="15"/>
  <c r="H75" i="15" s="1"/>
  <c r="D75" i="15"/>
  <c r="E75" i="15" s="1"/>
  <c r="J76" i="15"/>
  <c r="B76" i="15"/>
  <c r="L76" i="15" l="1"/>
  <c r="M76" i="15" s="1"/>
  <c r="P76" i="15"/>
  <c r="N76" i="15"/>
  <c r="Q76" i="15" s="1"/>
  <c r="O76" i="15"/>
  <c r="K76" i="15"/>
  <c r="D76" i="15"/>
  <c r="E76" i="15" s="1"/>
  <c r="F76" i="15"/>
  <c r="C76" i="15"/>
  <c r="G76" i="15"/>
  <c r="H76" i="15" s="1"/>
  <c r="J77" i="15"/>
  <c r="B77" i="15"/>
  <c r="L77" i="15" l="1"/>
  <c r="M77" i="15" s="1"/>
  <c r="N77" i="15"/>
  <c r="Q77" i="15" s="1"/>
  <c r="O77" i="15"/>
  <c r="K77" i="15"/>
  <c r="P77" i="15"/>
  <c r="F77" i="15"/>
  <c r="C77" i="15"/>
  <c r="G77" i="15"/>
  <c r="H77" i="15" s="1"/>
  <c r="D77" i="15"/>
  <c r="E77" i="15" s="1"/>
  <c r="J78" i="15"/>
  <c r="B78" i="15"/>
  <c r="N78" i="15" l="1"/>
  <c r="Q78" i="15" s="1"/>
  <c r="K78" i="15"/>
  <c r="P78" i="15"/>
  <c r="L78" i="15"/>
  <c r="M78" i="15" s="1"/>
  <c r="O78" i="15"/>
  <c r="D78" i="15"/>
  <c r="E78" i="15" s="1"/>
  <c r="F78" i="15"/>
  <c r="G78" i="15"/>
  <c r="H78" i="15" s="1"/>
  <c r="C78" i="15"/>
  <c r="J79" i="15"/>
  <c r="B79" i="15"/>
  <c r="K79" i="15" l="1"/>
  <c r="O79" i="15"/>
  <c r="N79" i="15"/>
  <c r="Q79" i="15" s="1"/>
  <c r="P79" i="15"/>
  <c r="L79" i="15"/>
  <c r="M79" i="15" s="1"/>
  <c r="F79" i="15"/>
  <c r="C79" i="15"/>
  <c r="G79" i="15"/>
  <c r="H79" i="15" s="1"/>
  <c r="D79" i="15"/>
  <c r="E79" i="15" s="1"/>
  <c r="J80" i="15"/>
  <c r="B80" i="15"/>
  <c r="L80" i="15" l="1"/>
  <c r="M80" i="15" s="1"/>
  <c r="P80" i="15"/>
  <c r="N80" i="15"/>
  <c r="Q80" i="15" s="1"/>
  <c r="O80" i="15"/>
  <c r="K80" i="15"/>
  <c r="D80" i="15"/>
  <c r="E80" i="15" s="1"/>
  <c r="F80" i="15"/>
  <c r="G80" i="15"/>
  <c r="H80" i="15" s="1"/>
  <c r="C80" i="15"/>
  <c r="J81" i="15"/>
  <c r="B81" i="15"/>
  <c r="K81" i="15" l="1"/>
  <c r="P81" i="15"/>
  <c r="L81" i="15"/>
  <c r="M81" i="15" s="1"/>
  <c r="N81" i="15"/>
  <c r="Q81" i="15" s="1"/>
  <c r="O81" i="15"/>
  <c r="F81" i="15"/>
  <c r="C81" i="15"/>
  <c r="G81" i="15"/>
  <c r="H81" i="15" s="1"/>
  <c r="D81" i="15"/>
  <c r="E81" i="15" s="1"/>
  <c r="J82" i="15"/>
  <c r="B82" i="15"/>
  <c r="N82" i="15" l="1"/>
  <c r="Q82" i="15" s="1"/>
  <c r="O82" i="15"/>
  <c r="K82" i="15"/>
  <c r="P82" i="15"/>
  <c r="L82" i="15"/>
  <c r="M82" i="15" s="1"/>
  <c r="D82" i="15"/>
  <c r="E82" i="15" s="1"/>
  <c r="F82" i="15"/>
  <c r="C82" i="15"/>
  <c r="G82" i="15"/>
  <c r="H82" i="15" s="1"/>
  <c r="J83" i="15"/>
  <c r="B83" i="15"/>
  <c r="K83" i="15" l="1"/>
  <c r="N83" i="15"/>
  <c r="Q83" i="15" s="1"/>
  <c r="O83" i="15"/>
  <c r="L83" i="15"/>
  <c r="M83" i="15" s="1"/>
  <c r="P83" i="15"/>
  <c r="F83" i="15"/>
  <c r="C83" i="15"/>
  <c r="G83" i="15"/>
  <c r="H83" i="15" s="1"/>
  <c r="D83" i="15"/>
  <c r="E83" i="15" s="1"/>
  <c r="J84" i="15"/>
  <c r="B84" i="15"/>
  <c r="N84" i="15" l="1"/>
  <c r="Q84" i="15" s="1"/>
  <c r="K84" i="15"/>
  <c r="O84" i="15"/>
  <c r="L84" i="15"/>
  <c r="M84" i="15" s="1"/>
  <c r="P84" i="15"/>
  <c r="D84" i="15"/>
  <c r="E84" i="15" s="1"/>
  <c r="F84" i="15"/>
  <c r="C84" i="15"/>
  <c r="G84" i="15"/>
  <c r="H84" i="15" s="1"/>
  <c r="J85" i="15"/>
  <c r="B85" i="15"/>
  <c r="K85" i="15" l="1"/>
  <c r="O85" i="15"/>
  <c r="L85" i="15"/>
  <c r="M85" i="15" s="1"/>
  <c r="P85" i="15"/>
  <c r="N85" i="15"/>
  <c r="Q85" i="15" s="1"/>
  <c r="F85" i="15"/>
  <c r="C85" i="15"/>
  <c r="G85" i="15"/>
  <c r="H85" i="15" s="1"/>
  <c r="D85" i="15"/>
  <c r="E85" i="15" s="1"/>
  <c r="J86" i="15"/>
  <c r="B86" i="15"/>
  <c r="L86" i="15" l="1"/>
  <c r="M86" i="15" s="1"/>
  <c r="P86" i="15"/>
  <c r="N86" i="15"/>
  <c r="Q86" i="15" s="1"/>
  <c r="O86" i="15"/>
  <c r="K86" i="15"/>
  <c r="D86" i="15"/>
  <c r="E86" i="15" s="1"/>
  <c r="F86" i="15"/>
  <c r="G86" i="15"/>
  <c r="H86" i="15" s="1"/>
  <c r="C86" i="15"/>
  <c r="J87" i="15"/>
  <c r="B87" i="15"/>
  <c r="N87" i="15" l="1"/>
  <c r="Q87" i="15" s="1"/>
  <c r="K87" i="15"/>
  <c r="O87" i="15"/>
  <c r="L87" i="15"/>
  <c r="M87" i="15" s="1"/>
  <c r="P87" i="15"/>
  <c r="F87" i="15"/>
  <c r="C87" i="15"/>
  <c r="G87" i="15"/>
  <c r="H87" i="15" s="1"/>
  <c r="D87" i="15"/>
  <c r="E87" i="15" s="1"/>
  <c r="J88" i="15"/>
  <c r="B88" i="15"/>
  <c r="N88" i="15" l="1"/>
  <c r="Q88" i="15" s="1"/>
  <c r="K88" i="15"/>
  <c r="O88" i="15"/>
  <c r="L88" i="15"/>
  <c r="M88" i="15" s="1"/>
  <c r="P88" i="15"/>
  <c r="D88" i="15"/>
  <c r="E88" i="15" s="1"/>
  <c r="F88" i="15"/>
  <c r="G88" i="15"/>
  <c r="H88" i="15" s="1"/>
  <c r="C88" i="15"/>
  <c r="J89" i="15"/>
  <c r="B89" i="15"/>
  <c r="K89" i="15" l="1"/>
  <c r="O89" i="15"/>
  <c r="L89" i="15"/>
  <c r="M89" i="15" s="1"/>
  <c r="P89" i="15"/>
  <c r="N89" i="15"/>
  <c r="Q89" i="15" s="1"/>
  <c r="F89" i="15"/>
  <c r="C89" i="15"/>
  <c r="G89" i="15"/>
  <c r="H89" i="15" s="1"/>
  <c r="D89" i="15"/>
  <c r="E89" i="15" s="1"/>
  <c r="J90" i="15"/>
  <c r="B90" i="15"/>
  <c r="L90" i="15" l="1"/>
  <c r="M90" i="15" s="1"/>
  <c r="P90" i="15"/>
  <c r="N90" i="15"/>
  <c r="Q90" i="15" s="1"/>
  <c r="K90" i="15"/>
  <c r="O90" i="15"/>
  <c r="D90" i="15"/>
  <c r="E90" i="15" s="1"/>
  <c r="F90" i="15"/>
  <c r="C90" i="15"/>
  <c r="G90" i="15"/>
  <c r="H90" i="15" s="1"/>
  <c r="J91" i="15"/>
  <c r="B91" i="15"/>
  <c r="N91" i="15" l="1"/>
  <c r="Q91" i="15" s="1"/>
  <c r="K91" i="15"/>
  <c r="O91" i="15"/>
  <c r="L91" i="15"/>
  <c r="M91" i="15" s="1"/>
  <c r="P91" i="15"/>
  <c r="F91" i="15"/>
  <c r="C91" i="15"/>
  <c r="G91" i="15"/>
  <c r="H91" i="15" s="1"/>
  <c r="D91" i="15"/>
  <c r="E91" i="15" s="1"/>
  <c r="J92" i="15"/>
  <c r="B92" i="15"/>
  <c r="N92" i="15" l="1"/>
  <c r="Q92" i="15" s="1"/>
  <c r="P92" i="15"/>
  <c r="K92" i="15"/>
  <c r="O92" i="15"/>
  <c r="L92" i="15"/>
  <c r="M92" i="15" s="1"/>
  <c r="D92" i="15"/>
  <c r="E92" i="15" s="1"/>
  <c r="C92" i="15"/>
  <c r="G92" i="15"/>
  <c r="H92" i="15" s="1"/>
  <c r="F92" i="15"/>
  <c r="J93" i="15"/>
  <c r="B93" i="15"/>
  <c r="K93" i="15" l="1"/>
  <c r="O93" i="15"/>
  <c r="L93" i="15"/>
  <c r="M93" i="15" s="1"/>
  <c r="P93" i="15"/>
  <c r="N93" i="15"/>
  <c r="Q93" i="15" s="1"/>
  <c r="F93" i="15"/>
  <c r="C93" i="15"/>
  <c r="G93" i="15"/>
  <c r="H93" i="15" s="1"/>
  <c r="D93" i="15"/>
  <c r="E93" i="15" s="1"/>
  <c r="J94" i="15"/>
  <c r="B94" i="15"/>
  <c r="L94" i="15" l="1"/>
  <c r="M94" i="15" s="1"/>
  <c r="P94" i="15"/>
  <c r="N94" i="15"/>
  <c r="Q94" i="15" s="1"/>
  <c r="K94" i="15"/>
  <c r="O94" i="15"/>
  <c r="D94" i="15"/>
  <c r="E94" i="15" s="1"/>
  <c r="G94" i="15"/>
  <c r="H94" i="15" s="1"/>
  <c r="C94" i="15"/>
  <c r="F94" i="15"/>
  <c r="J95" i="15"/>
  <c r="B95" i="15"/>
  <c r="N95" i="15" l="1"/>
  <c r="Q95" i="15" s="1"/>
  <c r="K95" i="15"/>
  <c r="O95" i="15"/>
  <c r="P95" i="15"/>
  <c r="L95" i="15"/>
  <c r="M95" i="15" s="1"/>
  <c r="F95" i="15"/>
  <c r="G95" i="15"/>
  <c r="H95" i="15" s="1"/>
  <c r="C95" i="15"/>
  <c r="D95" i="15"/>
  <c r="E95" i="15" s="1"/>
  <c r="J96" i="15"/>
  <c r="B96" i="15"/>
  <c r="N96" i="15" l="1"/>
  <c r="Q96" i="15" s="1"/>
  <c r="K96" i="15"/>
  <c r="O96" i="15"/>
  <c r="L96" i="15"/>
  <c r="M96" i="15" s="1"/>
  <c r="P96" i="15"/>
  <c r="D96" i="15"/>
  <c r="E96" i="15" s="1"/>
  <c r="F96" i="15"/>
  <c r="G96" i="15"/>
  <c r="H96" i="15" s="1"/>
  <c r="C96" i="15"/>
  <c r="J97" i="15"/>
  <c r="B97" i="15"/>
  <c r="K97" i="15" l="1"/>
  <c r="O97" i="15"/>
  <c r="L97" i="15"/>
  <c r="M97" i="15" s="1"/>
  <c r="P97" i="15"/>
  <c r="N97" i="15"/>
  <c r="Q97" i="15" s="1"/>
  <c r="D97" i="15"/>
  <c r="E97" i="15" s="1"/>
  <c r="F97" i="15"/>
  <c r="C97" i="15"/>
  <c r="G97" i="15"/>
  <c r="H97" i="15" s="1"/>
  <c r="J98" i="15"/>
  <c r="B98" i="15"/>
  <c r="L98" i="15" l="1"/>
  <c r="M98" i="15" s="1"/>
  <c r="P98" i="15"/>
  <c r="N98" i="15"/>
  <c r="Q98" i="15" s="1"/>
  <c r="K98" i="15"/>
  <c r="O98" i="15"/>
  <c r="C98" i="15"/>
  <c r="G98" i="15"/>
  <c r="H98" i="15" s="1"/>
  <c r="F98" i="15"/>
  <c r="D98" i="15"/>
  <c r="E98" i="15" s="1"/>
  <c r="J99" i="15"/>
  <c r="B99" i="15"/>
  <c r="N99" i="15" l="1"/>
  <c r="Q99" i="15" s="1"/>
  <c r="K99" i="15"/>
  <c r="O99" i="15"/>
  <c r="L99" i="15"/>
  <c r="M99" i="15" s="1"/>
  <c r="P99" i="15"/>
  <c r="F99" i="15"/>
  <c r="D99" i="15"/>
  <c r="E99" i="15" s="1"/>
  <c r="C99" i="15"/>
  <c r="G99" i="15"/>
  <c r="H99" i="15" s="1"/>
  <c r="J100" i="15"/>
  <c r="B100" i="15"/>
  <c r="N100" i="15" l="1"/>
  <c r="Q100" i="15" s="1"/>
  <c r="K100" i="15"/>
  <c r="O100" i="15"/>
  <c r="L100" i="15"/>
  <c r="M100" i="15" s="1"/>
  <c r="P100" i="15"/>
  <c r="C100" i="15"/>
  <c r="G100" i="15"/>
  <c r="H100" i="15" s="1"/>
  <c r="F100" i="15"/>
  <c r="D100" i="15"/>
  <c r="E100" i="15" s="1"/>
  <c r="J101" i="15"/>
  <c r="B101" i="15"/>
  <c r="K101" i="15" l="1"/>
  <c r="O101" i="15"/>
  <c r="L101" i="15"/>
  <c r="M101" i="15" s="1"/>
  <c r="P101" i="15"/>
  <c r="N101" i="15"/>
  <c r="Q101" i="15" s="1"/>
  <c r="F101" i="15"/>
  <c r="D101" i="15"/>
  <c r="E101" i="15" s="1"/>
  <c r="C101" i="15"/>
  <c r="G101" i="15"/>
  <c r="H101" i="15" s="1"/>
  <c r="J102" i="15"/>
  <c r="B102" i="15"/>
  <c r="L102" i="15" l="1"/>
  <c r="M102" i="15" s="1"/>
  <c r="P102" i="15"/>
  <c r="N102" i="15"/>
  <c r="Q102" i="15" s="1"/>
  <c r="O102" i="15"/>
  <c r="K102" i="15"/>
  <c r="C102" i="15"/>
  <c r="G102" i="15"/>
  <c r="H102" i="15" s="1"/>
  <c r="D102" i="15"/>
  <c r="E102" i="15" s="1"/>
  <c r="F102" i="15"/>
  <c r="F6" i="5"/>
  <c r="F7" i="5"/>
  <c r="F8" i="5"/>
  <c r="F9" i="5"/>
  <c r="F10" i="5"/>
  <c r="O11" i="6" l="1"/>
  <c r="O10" i="6"/>
  <c r="C10" i="4" a="1"/>
  <c r="C9" i="4" a="1"/>
  <c r="C13" i="4" a="1"/>
  <c r="C5" i="4" a="1"/>
  <c r="C6" i="4" a="1"/>
  <c r="C12" i="4" a="1"/>
  <c r="C7" i="4" a="1"/>
  <c r="C11" i="4" a="1"/>
  <c r="C13" i="4" l="1"/>
  <c r="C11" i="4"/>
  <c r="C9" i="4"/>
  <c r="C6" i="4"/>
  <c r="C5" i="4"/>
  <c r="C12" i="4"/>
  <c r="C10" i="4"/>
  <c r="C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tc={30C17AC2-5461-434E-B3F3-80818D72FBCA}</author>
    <author>tc={F781A886-F5AA-474A-ABC1-8FE98794BB0E}</author>
    <author>tc={B35951A3-43A5-45AD-8A65-0797C85A33F4}</author>
  </authors>
  <commentList>
    <comment ref="G4" authorId="0" shapeId="0" xr:uid="{30C17AC2-5461-434E-B3F3-80818D72FBCA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difference between the months in start_date and end_date. The days and years of the dates are ignored</t>
      </text>
    </comment>
    <comment ref="H4" authorId="1" shapeId="0" xr:uid="{F781A886-F5AA-474A-ABC1-8FE98794BB0E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difference between the days in start_date and end_date. The months and years of the dates are ignored.
Important: We don't recommend using the "MD" argument, as there are known limitations with it. See the known issues section below.</t>
      </text>
    </comment>
    <comment ref="I4" authorId="2" shapeId="0" xr:uid="{B35951A3-43A5-45AD-8A65-0797C85A33F4}">
      <text>
        <t>[Threaded comment]
Your version of Excel allows you to read this threaded comment; however, any edits to it will get removed if the file is opened in a newer version of Excel. Learn more: https://go.microsoft.com/fwlink/?linkid=870924
Comment:
    The difference between the days of start_date and end_date. The years of the dates are ignored.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<sst xmlns="http://schemas.openxmlformats.org/spreadsheetml/2006/main" count="237" uniqueCount="208">
  <si>
    <t>Sheet</t>
  </si>
  <si>
    <t>Topic</t>
  </si>
  <si>
    <t>Contents</t>
  </si>
  <si>
    <t>Date Night!</t>
  </si>
  <si>
    <t>Timestamp</t>
  </si>
  <si>
    <t>Excel's "secret" DATEDIF function</t>
  </si>
  <si>
    <t>When is a date not a date?</t>
  </si>
  <si>
    <t>Date</t>
  </si>
  <si>
    <t>Time</t>
  </si>
  <si>
    <t>Unrecognised dates</t>
  </si>
  <si>
    <t>The International Date Line</t>
  </si>
  <si>
    <t>Day</t>
  </si>
  <si>
    <t>m</t>
  </si>
  <si>
    <t>D</t>
  </si>
  <si>
    <t>16/09/2021</t>
  </si>
  <si>
    <t>10/09/2021</t>
  </si>
  <si>
    <t>08/09/2021</t>
  </si>
  <si>
    <t>05/09/2021</t>
  </si>
  <si>
    <r>
      <t>Modified by: </t>
    </r>
    <r>
      <rPr>
        <u/>
        <sz val="8"/>
        <color rgb="FF0000CC"/>
        <rFont val="Arial"/>
        <family val="2"/>
      </rPr>
      <t>Pl_lee123</t>
    </r>
    <r>
      <rPr>
        <sz val="8"/>
        <color rgb="FF333333"/>
        <rFont val="Arial"/>
        <family val="2"/>
      </rPr>
      <t>, Author: </t>
    </r>
    <r>
      <rPr>
        <u/>
        <sz val="8"/>
        <color rgb="FF0000CC"/>
        <rFont val="Arial"/>
        <family val="2"/>
      </rPr>
      <t>TopoChecker</t>
    </r>
    <r>
      <rPr>
        <sz val="8"/>
        <color rgb="FF333333"/>
        <rFont val="Arial"/>
        <family val="2"/>
      </rPr>
      <t>, —[</t>
    </r>
    <r>
      <rPr>
        <u/>
        <sz val="8"/>
        <color rgb="FF0000CC"/>
        <rFont val="Arial"/>
        <family val="2"/>
      </rPr>
      <t>AlanM1</t>
    </r>
    <r>
      <rPr>
        <sz val="8"/>
        <color rgb="FF333333"/>
        <rFont val="Arial"/>
        <family val="2"/>
      </rPr>
      <t>]—, </t>
    </r>
    <r>
      <rPr>
        <u/>
        <sz val="8"/>
        <color rgb="FF0000CC"/>
        <rFont val="Arial"/>
        <family val="2"/>
      </rPr>
      <t>Date format by country NEW</t>
    </r>
    <r>
      <rPr>
        <sz val="8"/>
        <color rgb="FF333333"/>
        <rFont val="Arial"/>
        <family val="2"/>
      </rPr>
      <t>, </t>
    </r>
    <r>
      <rPr>
        <u/>
        <sz val="8"/>
        <color rgb="FF0000CC"/>
        <rFont val="Arial"/>
        <family val="2"/>
      </rPr>
      <t>CC BY-SA 4.0</t>
    </r>
  </si>
  <si>
    <t>DMY</t>
  </si>
  <si>
    <t>YMD</t>
  </si>
  <si>
    <t>MDY</t>
  </si>
  <si>
    <t>DMY, YMD</t>
  </si>
  <si>
    <t>DMY, MDY</t>
  </si>
  <si>
    <t>MDY, YMD</t>
  </si>
  <si>
    <t>MDY, YMD, DMY</t>
  </si>
  <si>
    <t>Population M</t>
  </si>
  <si>
    <t>Key</t>
  </si>
  <si>
    <t>Formats</t>
  </si>
  <si>
    <t>Date/Time  Converter</t>
  </si>
  <si>
    <t>M</t>
  </si>
  <si>
    <t>Y</t>
  </si>
  <si>
    <t>H</t>
  </si>
  <si>
    <t>s</t>
  </si>
  <si>
    <t>Portion</t>
  </si>
  <si>
    <t>Start</t>
  </si>
  <si>
    <t>Digits</t>
  </si>
  <si>
    <t>My TZ</t>
  </si>
  <si>
    <t>TZH</t>
  </si>
  <si>
    <t>TZm</t>
  </si>
  <si>
    <t>TZSign</t>
  </si>
  <si>
    <t>Country</t>
  </si>
  <si>
    <t>UK</t>
  </si>
  <si>
    <t>US</t>
  </si>
  <si>
    <t>France</t>
  </si>
  <si>
    <t>06/28/2021</t>
  </si>
  <si>
    <t>UK Legal</t>
  </si>
  <si>
    <t>28.6.2021</t>
  </si>
  <si>
    <t>19 h 30</t>
  </si>
  <si>
    <t>7.30 p.m.</t>
  </si>
  <si>
    <t>UK PC</t>
  </si>
  <si>
    <t>LE</t>
  </si>
  <si>
    <t>BE</t>
  </si>
  <si>
    <t>Put sample date here</t>
  </si>
  <si>
    <t>Enter Positions and lengths in table</t>
  </si>
  <si>
    <t>M, BE</t>
  </si>
  <si>
    <t>M, BE, LE</t>
  </si>
  <si>
    <t>LE, M</t>
  </si>
  <si>
    <t>Totals</t>
  </si>
  <si>
    <t>Type</t>
  </si>
  <si>
    <t>Apply this formula</t>
  </si>
  <si>
    <t>FUNCTIONS:</t>
  </si>
  <si>
    <t>My Hols</t>
  </si>
  <si>
    <t>Standard Formats:</t>
  </si>
  <si>
    <t>Data for Date Functions (with holidays for NETWORKDAYS and WORKDAY)</t>
  </si>
  <si>
    <t>General</t>
  </si>
  <si>
    <t>Start Date</t>
  </si>
  <si>
    <t>Short Date (from dropdown)</t>
  </si>
  <si>
    <t>Long Date (from dropdown)</t>
  </si>
  <si>
    <t>Time (from dropdown)</t>
  </si>
  <si>
    <t>Custom Formats:</t>
  </si>
  <si>
    <r>
      <t xml:space="preserve">ISO 8601 </t>
    </r>
    <r>
      <rPr>
        <i/>
        <sz val="11"/>
        <color theme="1"/>
        <rFont val="Calibri"/>
        <family val="2"/>
        <scheme val="minor"/>
      </rPr>
      <t>yyyy-mm-ddThh:mm</t>
    </r>
  </si>
  <si>
    <t>Calculate:</t>
  </si>
  <si>
    <t>How many days between the Start and End Dates</t>
  </si>
  <si>
    <t>EOMONTH - Last day of month 6 months from Start Date</t>
  </si>
  <si>
    <t>WEEKNUM - The week number of Start Date (no type/type 1)</t>
  </si>
  <si>
    <t>WEEKNUM/ISOWEEKNUM (System 2 for ISO Week Number)</t>
  </si>
  <si>
    <t>Date Formats</t>
  </si>
  <si>
    <t>Holidays</t>
  </si>
  <si>
    <t>Company Holidays</t>
  </si>
  <si>
    <r>
      <t xml:space="preserve">End Date: </t>
    </r>
    <r>
      <rPr>
        <i/>
        <sz val="11"/>
        <color theme="1"/>
        <rFont val="Calibri"/>
        <family val="2"/>
        <scheme val="minor"/>
      </rPr>
      <t>120 (actual) days on from Start Date</t>
    </r>
  </si>
  <si>
    <t>Project Duration (days)</t>
  </si>
  <si>
    <t>EDATE - Date 4 months away from Start Date</t>
  </si>
  <si>
    <t>DATEDIF</t>
  </si>
  <si>
    <t>OTHER</t>
  </si>
  <si>
    <t>End</t>
  </si>
  <si>
    <t>Days (D)</t>
  </si>
  <si>
    <t>Months (M)</t>
  </si>
  <si>
    <t>Years (Y)</t>
  </si>
  <si>
    <t>YM</t>
  </si>
  <si>
    <t>MD</t>
  </si>
  <si>
    <t>YD</t>
  </si>
  <si>
    <t>Years</t>
  </si>
  <si>
    <t>Months</t>
  </si>
  <si>
    <t>Days</t>
  </si>
  <si>
    <t>YEARFRAC</t>
  </si>
  <si>
    <t>Check 1</t>
  </si>
  <si>
    <t>Check 2</t>
  </si>
  <si>
    <t>Excel Dates - the Fundamentals</t>
  </si>
  <si>
    <t>Dates from text:</t>
  </si>
  <si>
    <t>Order date: 28/06/21</t>
  </si>
  <si>
    <t>Report Printed: 23-09-21</t>
  </si>
  <si>
    <t>Birth date: 28 June 1986</t>
  </si>
  <si>
    <t>LE, BE</t>
  </si>
  <si>
    <t>Currency</t>
  </si>
  <si>
    <t>Shortcuts</t>
  </si>
  <si>
    <t>When it's a Gene!</t>
  </si>
  <si>
    <t>Month</t>
  </si>
  <si>
    <t>Year</t>
  </si>
  <si>
    <t>Qtr</t>
  </si>
  <si>
    <t>FYear</t>
  </si>
  <si>
    <t>FMonth</t>
  </si>
  <si>
    <t>FQtr</t>
  </si>
  <si>
    <t>Year Start</t>
  </si>
  <si>
    <t>FM with LET</t>
  </si>
  <si>
    <t>Ordinal date with function</t>
  </si>
  <si>
    <t>Ordinal date with conditional formatting</t>
  </si>
  <si>
    <t>Ordinal Dates:</t>
  </si>
  <si>
    <t>dd.mm.yyyy</t>
  </si>
  <si>
    <t>dddd, dd mmmm yyyy</t>
  </si>
  <si>
    <t>h:mm AM/PM</t>
  </si>
  <si>
    <t>h:mm a/p".m."</t>
  </si>
  <si>
    <t>dd/mm/yy, ddd</t>
  </si>
  <si>
    <t>dddd</t>
  </si>
  <si>
    <t>Let's get fiscal!</t>
  </si>
  <si>
    <t>W/B</t>
  </si>
  <si>
    <t>Project</t>
  </si>
  <si>
    <t>Show 1</t>
  </si>
  <si>
    <t>Show 2</t>
  </si>
  <si>
    <t>Show 3</t>
  </si>
  <si>
    <t>Show 4</t>
  </si>
  <si>
    <t>Event/Project Planning in Excel</t>
  </si>
  <si>
    <t>Last Xday - Use of WEEKDAY function</t>
  </si>
  <si>
    <t>Weekday</t>
  </si>
  <si>
    <t>D-W</t>
  </si>
  <si>
    <t>Sat</t>
  </si>
  <si>
    <t>Sun</t>
  </si>
  <si>
    <t>Mon</t>
  </si>
  <si>
    <t>Tue</t>
  </si>
  <si>
    <t>Wed</t>
  </si>
  <si>
    <t>Thu</t>
  </si>
  <si>
    <t>Fri</t>
  </si>
  <si>
    <t>Membrane associated ring-CH-type finger 1 - MARCH1 (14 genes), now MARCHF1-14</t>
  </si>
  <si>
    <t>SEPT1 genes (13), now SEPTIN genes 1-13</t>
  </si>
  <si>
    <t>WEEKDAY - the number of the day of the week</t>
  </si>
  <si>
    <t>The 1904 Date System</t>
  </si>
  <si>
    <t>NETWORKDAYS (Allowing for company holidays only)</t>
  </si>
  <si>
    <t>NETWORKDAYS (Allowing for company holidays and mine)</t>
  </si>
  <si>
    <t>NETWORKDAYS.intl (W/E is Sun only, company holidays only)</t>
  </si>
  <si>
    <t>WORKDAY - 75 working days after Start Date (allow all hols)</t>
  </si>
  <si>
    <t>Age</t>
  </si>
  <si>
    <t>DOB</t>
  </si>
  <si>
    <t>Who</t>
  </si>
  <si>
    <t>Fred</t>
  </si>
  <si>
    <t>John</t>
  </si>
  <si>
    <t>Mary</t>
  </si>
  <si>
    <t>Susan</t>
  </si>
  <si>
    <t>Age at Op Date</t>
  </si>
  <si>
    <t>Op Date</t>
  </si>
  <si>
    <t>… and LAMBDA!</t>
  </si>
  <si>
    <t>Date to text</t>
  </si>
  <si>
    <t>Invoice date</t>
  </si>
  <si>
    <t>Text to Date</t>
  </si>
  <si>
    <t>Date Functions (and a little LAMB-da!)</t>
  </si>
  <si>
    <t>28/06/2021 19 h 30 +2</t>
  </si>
  <si>
    <t>Hijri</t>
  </si>
  <si>
    <t>28.6.86</t>
  </si>
  <si>
    <t>3/18/2021</t>
  </si>
  <si>
    <t>Unscramble automatically converted dates</t>
  </si>
  <si>
    <t>UK plain</t>
  </si>
  <si>
    <t>UK dots</t>
  </si>
  <si>
    <t>American dates</t>
  </si>
  <si>
    <t>23.12.16</t>
  </si>
  <si>
    <t>12/23/2016</t>
  </si>
  <si>
    <t>25.12.16</t>
  </si>
  <si>
    <t>12/25/2016</t>
  </si>
  <si>
    <t>31.1.17</t>
  </si>
  <si>
    <t>01/31/2017</t>
  </si>
  <si>
    <t>28.2.17</t>
  </si>
  <si>
    <t>02/28/2017</t>
  </si>
  <si>
    <t>11.3.17</t>
  </si>
  <si>
    <t>10.5.17</t>
  </si>
  <si>
    <t>18.5.17</t>
  </si>
  <si>
    <t>05/18/2017</t>
  </si>
  <si>
    <t>2.8.17</t>
  </si>
  <si>
    <t>30.8.17</t>
  </si>
  <si>
    <t>08/30/2017</t>
  </si>
  <si>
    <t>13.9.17</t>
  </si>
  <si>
    <t>09/13/2017</t>
  </si>
  <si>
    <t>19.11.17</t>
  </si>
  <si>
    <t>11/19/2017</t>
  </si>
  <si>
    <t>3.12.17</t>
  </si>
  <si>
    <t>8.1.18</t>
  </si>
  <si>
    <t>3.2.18</t>
  </si>
  <si>
    <t>29.3.18</t>
  </si>
  <si>
    <t>03/29/2018</t>
  </si>
  <si>
    <t>6.4.18</t>
  </si>
  <si>
    <t>15.4.18</t>
  </si>
  <si>
    <t>04/15/2018</t>
  </si>
  <si>
    <t>16.4.18</t>
  </si>
  <si>
    <t>04/16/2018</t>
  </si>
  <si>
    <t>18.4.18</t>
  </si>
  <si>
    <t>04/18/2018</t>
  </si>
  <si>
    <t>24.5.18</t>
  </si>
  <si>
    <t>05/24/2018</t>
  </si>
  <si>
    <t>3a</t>
  </si>
  <si>
    <t>Dates brought in from CSV and automatically "converted" by Excel</t>
  </si>
  <si>
    <t>Imported Bank Statement Dates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</si>
</sst>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dddd"/>
    <numFmt numFmtId="165" formatCode="_-* #,##0_-;\-* #,##0_-;_-* &quot;-&quot;??_-;_-@_-"/>
    <numFmt numFmtId="166" formatCode="[$-F800]dddd\,\ mmmm\ dd\,\ yyyy"/>
    <numFmt numFmtId="167" formatCode="[$-F400]h:mm:ss\ AM/PM"/>
    <numFmt numFmtId="168" formatCode=";;;"/>
    <numFmt numFmtId="169" formatCode="dd\.mm\.yyyy"/>
    <numFmt numFmtId="170" formatCode="dddd\,\ dd\ mmmm\ yyyy"/>
    <numFmt numFmtId="171" formatCode="h:mm\ a/p&quot;.m.&quot;"/>
    <numFmt numFmtId="172" formatCode="dd/mm/yy\,\ ddd"/>
    <numFmt numFmtId="173" formatCode="yyyy\-mm\-dd\Thh:mm"/>
    <numFmt numFmtId="174" formatCode="&quot;£&quot;#,##0.00"/>
    <numFmt numFmtId="175" formatCode="[$-1060000]B2d/mm/yyyy;@"/>
    <numFmt numFmtId="176" formatCode="d\ mmm\ yy"/>
  </numFmts>
  <fonts count="19" x14ac:knownFonts="1"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FF0000"/>
      <name val="Calibri"/>
      <family val="2"/>
    </font>
    <font>
      <i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8"/>
      <color rgb="FF333333"/>
      <name val="Arial"/>
      <family val="2"/>
    </font>
    <font>
      <u/>
      <sz val="8"/>
      <color rgb="FF0000CC"/>
      <name val="Arial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9"/>
      </right>
      <top style="thin">
        <color indexed="64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auto="1"/>
      </bottom>
      <diagonal/>
    </border>
    <border>
      <left style="thin">
        <color theme="0" tint="-0.14996795556505021"/>
      </left>
      <right/>
      <top style="thin">
        <color indexed="64"/>
      </top>
      <bottom style="thin">
        <color auto="1"/>
      </bottom>
      <diagonal/>
    </border>
    <border>
      <left style="thin">
        <color theme="9"/>
      </left>
      <right/>
      <top/>
      <bottom/>
      <diagonal/>
    </border>
    <border>
      <left style="thin">
        <color theme="9"/>
      </left>
      <right style="thin">
        <color theme="9"/>
      </right>
      <top/>
      <bottom/>
      <diagonal/>
    </border>
  </borders>
  <cellStyleXfs count="9">
    <xf numFmtId="0" fontId="0" fillId="0" borderId="0"/>
    <xf numFmtId="0" fontId="3" fillId="4" borderId="1" applyNumberFormat="0"/>
    <xf numFmtId="0" fontId="3" fillId="3" borderId="2" applyNumberFormat="0"/>
    <xf numFmtId="0" fontId="4" fillId="2" borderId="3"/>
    <xf numFmtId="0" fontId="6" fillId="0" borderId="0"/>
    <xf numFmtId="0" fontId="9" fillId="0" borderId="0"/>
    <xf numFmtId="43" fontId="12" fillId="0" borderId="0" applyFont="0" applyFill="0" applyBorder="0" applyAlignment="0" applyProtection="0"/>
    <xf numFmtId="0" fontId="18" fillId="0" borderId="0"/>
    <xf numFmtId="0" fontId="1" fillId="0" borderId="0"/>
  </cellStyleXfs>
  <cellXfs count="98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0" fillId="0" borderId="0" xfId="0"/>
    <xf numFmtId="0" fontId="6" fillId="0" borderId="0" xfId="0" applyFont="1"/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Font="1"/>
    <xf numFmtId="0" fontId="6" fillId="0" borderId="0" xfId="4"/>
    <xf numFmtId="0" fontId="4" fillId="0" borderId="0" xfId="0" applyFont="1" applyFill="1" applyAlignment="1">
      <alignment horizontal="left" vertical="top"/>
    </xf>
    <xf numFmtId="0" fontId="9" fillId="0" borderId="0" xfId="5"/>
    <xf numFmtId="0" fontId="4" fillId="2" borderId="3" xfId="3"/>
    <xf numFmtId="0" fontId="3" fillId="4" borderId="1" xfId="1"/>
    <xf numFmtId="0" fontId="10" fillId="0" borderId="0" xfId="0" applyFont="1" applyFill="1"/>
    <xf numFmtId="14" fontId="0" fillId="0" borderId="0" xfId="0" applyNumberFormat="1"/>
    <xf numFmtId="14" fontId="3" fillId="4" borderId="1" xfId="1" applyNumberFormat="1"/>
    <xf numFmtId="0" fontId="3" fillId="4" borderId="1" xfId="1" applyNumberFormat="1"/>
    <xf numFmtId="0" fontId="0" fillId="0" borderId="0" xfId="0" applyNumberFormat="1"/>
    <xf numFmtId="0" fontId="14" fillId="0" borderId="0" xfId="0" applyFont="1"/>
    <xf numFmtId="0" fontId="15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3" fillId="4" borderId="1" xfId="1" applyNumberFormat="1"/>
    <xf numFmtId="0" fontId="0" fillId="6" borderId="0" xfId="0" applyFill="1"/>
    <xf numFmtId="0" fontId="0" fillId="5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165" fontId="0" fillId="0" borderId="0" xfId="6" applyNumberFormat="1" applyFont="1"/>
    <xf numFmtId="0" fontId="0" fillId="0" borderId="0" xfId="0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22" fontId="0" fillId="0" borderId="0" xfId="0" applyNumberFormat="1"/>
    <xf numFmtId="0" fontId="10" fillId="0" borderId="0" xfId="0" applyNumberFormat="1" applyFont="1" applyFill="1"/>
    <xf numFmtId="14" fontId="14" fillId="0" borderId="0" xfId="0" applyNumberFormat="1" applyFont="1"/>
    <xf numFmtId="14" fontId="13" fillId="0" borderId="0" xfId="0" applyNumberFormat="1" applyFont="1" applyFill="1" applyBorder="1"/>
    <xf numFmtId="0" fontId="0" fillId="0" borderId="0" xfId="0" applyNumberFormat="1" applyAlignment="1">
      <alignment horizontal="left"/>
    </xf>
    <xf numFmtId="0" fontId="13" fillId="0" borderId="0" xfId="0" applyNumberFormat="1" applyFont="1" applyFill="1" applyBorder="1"/>
    <xf numFmtId="0" fontId="2" fillId="0" borderId="0" xfId="1" applyNumberFormat="1" applyFont="1" applyFill="1" applyBorder="1" applyAlignment="1"/>
    <xf numFmtId="0" fontId="14" fillId="0" borderId="0" xfId="0" applyFont="1" applyAlignment="1">
      <alignment horizontal="centerContinuous"/>
    </xf>
    <xf numFmtId="0" fontId="0" fillId="0" borderId="0" xfId="0" applyBorder="1" applyAlignment="1">
      <alignment horizontal="left" indent="1"/>
    </xf>
    <xf numFmtId="0" fontId="0" fillId="0" borderId="0" xfId="0" applyBorder="1"/>
    <xf numFmtId="14" fontId="0" fillId="0" borderId="0" xfId="0" applyNumberFormat="1" applyBorder="1"/>
    <xf numFmtId="14" fontId="3" fillId="3" borderId="2" xfId="2" applyNumberFormat="1"/>
    <xf numFmtId="0" fontId="3" fillId="3" borderId="2" xfId="2"/>
    <xf numFmtId="14" fontId="3" fillId="4" borderId="7" xfId="1" applyNumberFormat="1" applyBorder="1"/>
    <xf numFmtId="14" fontId="3" fillId="4" borderId="8" xfId="1" applyNumberFormat="1" applyBorder="1"/>
    <xf numFmtId="0" fontId="3" fillId="4" borderId="8" xfId="1" applyBorder="1"/>
    <xf numFmtId="0" fontId="4" fillId="0" borderId="0" xfId="0" applyFont="1" applyBorder="1"/>
    <xf numFmtId="0" fontId="0" fillId="0" borderId="10" xfId="0" applyBorder="1"/>
    <xf numFmtId="165" fontId="0" fillId="0" borderId="10" xfId="6" applyNumberFormat="1" applyFont="1" applyBorder="1"/>
    <xf numFmtId="0" fontId="0" fillId="0" borderId="9" xfId="0" applyBorder="1"/>
    <xf numFmtId="165" fontId="0" fillId="0" borderId="9" xfId="6" applyNumberFormat="1" applyFont="1" applyBorder="1"/>
    <xf numFmtId="166" fontId="0" fillId="0" borderId="0" xfId="0" applyNumberFormat="1"/>
    <xf numFmtId="167" fontId="0" fillId="0" borderId="0" xfId="0" applyNumberFormat="1"/>
    <xf numFmtId="168" fontId="0" fillId="0" borderId="0" xfId="0" applyNumberFormat="1" applyBorder="1"/>
    <xf numFmtId="169" fontId="0" fillId="0" borderId="0" xfId="0" applyNumberFormat="1"/>
    <xf numFmtId="170" fontId="0" fillId="0" borderId="0" xfId="0" applyNumberFormat="1"/>
    <xf numFmtId="18" fontId="0" fillId="0" borderId="0" xfId="0" applyNumberFormat="1"/>
    <xf numFmtId="171" fontId="0" fillId="0" borderId="0" xfId="0" applyNumberFormat="1"/>
    <xf numFmtId="172" fontId="0" fillId="0" borderId="0" xfId="0" applyNumberFormat="1"/>
    <xf numFmtId="164" fontId="0" fillId="0" borderId="0" xfId="0" applyNumberFormat="1"/>
    <xf numFmtId="173" fontId="0" fillId="0" borderId="0" xfId="0" applyNumberFormat="1"/>
    <xf numFmtId="174" fontId="0" fillId="0" borderId="0" xfId="0" applyNumberFormat="1"/>
    <xf numFmtId="168" fontId="0" fillId="0" borderId="0" xfId="0" applyNumberFormat="1"/>
    <xf numFmtId="17" fontId="0" fillId="0" borderId="0" xfId="0" applyNumberFormat="1"/>
    <xf numFmtId="0" fontId="0" fillId="0" borderId="0" xfId="0" applyFill="1" applyBorder="1" applyAlignment="1">
      <alignment horizontal="left"/>
    </xf>
    <xf numFmtId="0" fontId="17" fillId="0" borderId="0" xfId="0" applyFont="1" applyBorder="1" applyAlignment="1">
      <alignment horizontal="left" inden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/>
    </xf>
    <xf numFmtId="0" fontId="11" fillId="0" borderId="0" xfId="0" applyNumberFormat="1" applyFont="1"/>
    <xf numFmtId="14" fontId="0" fillId="0" borderId="0" xfId="0" applyNumberFormat="1" applyFont="1" applyAlignment="1"/>
    <xf numFmtId="20" fontId="0" fillId="0" borderId="0" xfId="0" applyNumberFormat="1" applyFont="1" applyAlignment="1"/>
    <xf numFmtId="14" fontId="0" fillId="0" borderId="0" xfId="0" applyNumberFormat="1" applyAlignment="1"/>
    <xf numFmtId="0" fontId="0" fillId="0" borderId="0" xfId="0" applyAlignment="1"/>
    <xf numFmtId="175" fontId="0" fillId="0" borderId="0" xfId="0" applyNumberFormat="1" applyAlignment="1"/>
    <xf numFmtId="20" fontId="0" fillId="0" borderId="0" xfId="0" applyNumberFormat="1" applyAlignment="1"/>
    <xf numFmtId="0" fontId="3" fillId="3" borderId="2" xfId="2" applyNumberFormat="1"/>
    <xf numFmtId="176" fontId="4" fillId="2" borderId="4" xfId="3" applyNumberFormat="1" applyBorder="1"/>
    <xf numFmtId="0" fontId="4" fillId="2" borderId="12" xfId="3" applyBorder="1"/>
    <xf numFmtId="14" fontId="3" fillId="4" borderId="13" xfId="1" applyNumberFormat="1" applyBorder="1"/>
    <xf numFmtId="14" fontId="3" fillId="4" borderId="14" xfId="1" applyNumberFormat="1" applyBorder="1"/>
    <xf numFmtId="0" fontId="0" fillId="0" borderId="11" xfId="0" applyBorder="1"/>
    <xf numFmtId="164" fontId="2" fillId="4" borderId="6" xfId="1" applyNumberFormat="1" applyFont="1" applyFill="1" applyBorder="1" applyAlignment="1"/>
    <xf numFmtId="14" fontId="2" fillId="4" borderId="5" xfId="1" applyNumberFormat="1" applyFont="1" applyFill="1" applyBorder="1" applyAlignment="1"/>
    <xf numFmtId="14" fontId="4" fillId="2" borderId="15" xfId="3" applyNumberFormat="1" applyFont="1" applyFill="1" applyBorder="1" applyAlignment="1"/>
    <xf numFmtId="0" fontId="4" fillId="2" borderId="16" xfId="3" applyNumberFormat="1" applyFont="1" applyFill="1" applyBorder="1" applyAlignment="1">
      <alignment horizontal="left"/>
    </xf>
    <xf numFmtId="0" fontId="4" fillId="2" borderId="3" xfId="3" applyNumberFormat="1"/>
    <xf numFmtId="0" fontId="0" fillId="0" borderId="0" xfId="0" applyAlignment="1">
      <alignment textRotation="90"/>
    </xf>
    <xf numFmtId="0" fontId="1" fillId="0" borderId="0" xfId="8"/>
    <xf numFmtId="14" fontId="1" fillId="0" borderId="0" xfId="8" applyNumberFormat="1"/>
    <xf numFmtId="0" fontId="4" fillId="0" borderId="0" xfId="8" applyFont="1" applyAlignment="1">
      <alignment horizontal="right"/>
    </xf>
  </cellXfs>
  <cellStyles count="9">
    <cellStyle name="Comma" xfId="6" builtinId="3"/>
    <cellStyle name="Data" xfId="1" xr:uid="{51F28B10-D48A-4B0F-A70D-8E9672F4877C}"/>
    <cellStyle name="Formula" xfId="2" xr:uid="{C2C776ED-7590-46DA-9D47-2036EF75FF9C}"/>
    <cellStyle name="Heading" xfId="3" xr:uid="{13DB115A-0A5B-4257-961A-017F94D87627}"/>
    <cellStyle name="Normal" xfId="0" builtinId="0" customBuiltin="1"/>
    <cellStyle name="Normal 2" xfId="7" xr:uid="{6E1E97BC-DC16-480F-A3E4-E283B8C67EDE}"/>
    <cellStyle name="Normal 3" xfId="8" xr:uid="{852BE7F3-6B28-46C0-AFF3-AB996C1805F9}"/>
    <cellStyle name="SheetHead" xfId="4" xr:uid="{D62D4F4A-220F-4C28-90CF-4A6DF539F3C6}"/>
    <cellStyle name="Subhead" xfId="5" xr:uid="{F369FC09-1D5F-4A40-8E44-61F5472EDA65}"/>
  </cellStyles>
  <dxfs count="51">
    <dxf>
      <fill>
        <patternFill>
          <bgColor theme="4" tint="0.79998168889431442"/>
        </patternFill>
      </fill>
    </dxf>
    <dxf>
      <fill>
        <patternFill>
          <bgColor rgb="FFFFFF00"/>
        </patternFill>
      </fill>
    </dxf>
    <dxf>
      <border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border>
        <top style="thin">
          <color rgb="FFC00000"/>
        </top>
        <vertical/>
        <horizontal/>
      </border>
    </dxf>
    <dxf>
      <numFmt numFmtId="177" formatCode="d&quot;th&quot;\ mmmm\ yyyy"/>
    </dxf>
    <dxf>
      <numFmt numFmtId="178" formatCode="d&quot;rd&quot;\ mmmm\ yyyy"/>
      <fill>
        <patternFill patternType="none">
          <bgColor auto="1"/>
        </patternFill>
      </fill>
    </dxf>
    <dxf>
      <numFmt numFmtId="179" formatCode="d&quot;nd&quot;\ mmmm\ yyyy"/>
      <fill>
        <patternFill patternType="none">
          <bgColor auto="1"/>
        </patternFill>
      </fill>
    </dxf>
    <dxf>
      <numFmt numFmtId="180" formatCode="d&quot;st&quot;\ mmmm\ yyyy"/>
      <fill>
        <patternFill patternType="none">
          <bgColor auto="1"/>
        </patternFill>
      </fill>
    </dxf>
    <dxf>
      <numFmt numFmtId="177" formatCode="d&quot;th&quot;\ mmmm\ yyyy"/>
    </dxf>
    <dxf>
      <numFmt numFmtId="178" formatCode="d&quot;rd&quot;\ mmmm\ yyyy"/>
      <fill>
        <patternFill patternType="none">
          <bgColor auto="1"/>
        </patternFill>
      </fill>
    </dxf>
    <dxf>
      <numFmt numFmtId="179" formatCode="d&quot;nd&quot;\ mmmm\ yyyy"/>
      <fill>
        <patternFill patternType="none">
          <bgColor auto="1"/>
        </patternFill>
      </fill>
    </dxf>
    <dxf>
      <numFmt numFmtId="180" formatCode="d&quot;st&quot;\ mmmm\ yyyy"/>
      <fill>
        <patternFill patternType="none">
          <bgColor auto="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fill>
        <patternFill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dddd"/>
      <fill>
        <patternFill patternType="solid">
          <fgColor indexed="64"/>
          <bgColor theme="0" tint="-4.9989318521683403E-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/>
        <vertical/>
        <horizontal/>
      </border>
    </dxf>
    <dxf>
      <numFmt numFmtId="19" formatCode="dd/mm/yyyy"/>
    </dxf>
    <dxf>
      <border outline="0">
        <top style="thin">
          <color theme="9"/>
        </top>
      </border>
    </dxf>
    <dxf>
      <alignment horizontal="left" vertical="top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alignment vertical="top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</dxfs>
  <tableStyles count="0" defaultTableStyle="TableStyleMedium2" defaultPivotStyle="PivotStyleLight16"/>
  <colors>
    <mruColors>
      <color rgb="FF800000"/>
      <color rgb="FF888888"/>
      <color rgb="FFFFF2CC"/>
      <color rgb="FF0066FF"/>
      <color rgb="FF00FF00"/>
      <color rgb="FFFF66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microsoft.com/office/2017/06/relationships/rdRichValue" Target="richData/rdrichvalue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excelstuff.co.uk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2422072</xdr:colOff>
      <xdr:row>0</xdr:row>
      <xdr:rowOff>95245</xdr:rowOff>
    </xdr:from>
    <xdr:to>
      <xdr:col>2</xdr:col>
      <xdr:colOff>3040721</xdr:colOff>
      <xdr:row>2</xdr:row>
      <xdr:rowOff>101776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622CDC-E382-4CE9-B0CA-F42B1FCAB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9411" y="95245"/>
          <a:ext cx="618649" cy="537210"/>
        </a:xfrm>
        <a:prstGeom prst="rect">
          <a:avLst/>
        </a:prstGeom>
        <a:ln>
          <a:solidFill>
            <a:srgbClr val="8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34018</xdr:rowOff>
    </xdr:from>
    <xdr:to>
      <xdr:col>11</xdr:col>
      <xdr:colOff>536605</xdr:colOff>
      <xdr:row>21</xdr:row>
      <xdr:rowOff>6805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79552F0-6D81-4A04-ADE0-3AE345F3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44929" y="272143"/>
          <a:ext cx="7503462" cy="37963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455840</xdr:colOff>
      <xdr:row>21</xdr:row>
      <xdr:rowOff>47625</xdr:rowOff>
    </xdr:from>
    <xdr:to>
      <xdr:col>4</xdr:col>
      <xdr:colOff>666751</xdr:colOff>
      <xdr:row>25</xdr:row>
      <xdr:rowOff>108857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29D7B0C-9451-4301-BFA0-89882DEB0712}"/>
            </a:ext>
          </a:extLst>
        </xdr:cNvPr>
        <xdr:cNvSpPr txBox="1"/>
      </xdr:nvSpPr>
      <xdr:spPr>
        <a:xfrm>
          <a:off x="700769" y="3905250"/>
          <a:ext cx="5708196" cy="823232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WEEKNUM Type Arguments - NB 01/01/2021 was a Friday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 Type/Type 1: Jan 1 is Week 1 and Week 2 starts on following Sunday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Other System 1: Jan 1 is Week 1, week starts on specified day, usually Sunday or Monday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System 2 (ISO Week number): 1st Thursday in year gives Week 1, which starts previous Monday</a:t>
          </a:r>
          <a:r>
            <a:rPr lang="en-GB"/>
            <a:t> </a:t>
          </a:r>
          <a:endParaRPr lang="en-GB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aire\OneDrive\Documents\CJS%20Work\Excel%20Stuff\Spreadsheet%20Clients\Lorraine\CJS%20Claims%20Tracker%2020042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Tracker"/>
      <sheetName val="Clients"/>
      <sheetName val="Prospective Clients"/>
      <sheetName val="Lookups"/>
    </sheetNames>
    <sheetDataSet>
      <sheetData sheetId="0" refreshError="1"/>
      <sheetData sheetId="1"/>
      <sheetData sheetId="2" refreshError="1"/>
      <sheetData sheetId="3">
        <row r="2">
          <cell r="A2">
            <v>1110</v>
          </cell>
          <cell r="B2" t="str">
            <v>Growing of cereals (except rice), leguminous crops and oil seeds</v>
          </cell>
        </row>
        <row r="3">
          <cell r="A3">
            <v>1120</v>
          </cell>
          <cell r="B3" t="str">
            <v>Growing of rice</v>
          </cell>
        </row>
        <row r="4">
          <cell r="A4">
            <v>1130</v>
          </cell>
          <cell r="B4" t="str">
            <v>Growing of vegetables and melons, roots and tubers</v>
          </cell>
        </row>
        <row r="5">
          <cell r="A5">
            <v>1140</v>
          </cell>
          <cell r="B5" t="str">
            <v>Growing of sugar cane</v>
          </cell>
        </row>
        <row r="6">
          <cell r="A6">
            <v>1150</v>
          </cell>
          <cell r="B6" t="str">
            <v>Growing of tobacco</v>
          </cell>
        </row>
        <row r="7">
          <cell r="A7">
            <v>1160</v>
          </cell>
          <cell r="B7" t="str">
            <v>Growing of fibre crops</v>
          </cell>
        </row>
        <row r="8">
          <cell r="A8">
            <v>1190</v>
          </cell>
          <cell r="B8" t="str">
            <v>Growing of other non-perennial crops</v>
          </cell>
        </row>
        <row r="9">
          <cell r="A9">
            <v>1210</v>
          </cell>
          <cell r="B9" t="str">
            <v>Growing of grapes</v>
          </cell>
        </row>
        <row r="10">
          <cell r="A10">
            <v>1220</v>
          </cell>
          <cell r="B10" t="str">
            <v>Growing of tropical and subtropical fruits</v>
          </cell>
        </row>
        <row r="11">
          <cell r="A11">
            <v>1230</v>
          </cell>
          <cell r="B11" t="str">
            <v>Growing of citrus fruits</v>
          </cell>
        </row>
        <row r="12">
          <cell r="A12">
            <v>1240</v>
          </cell>
          <cell r="B12" t="str">
            <v>Growing of pome fruits and stone fruits</v>
          </cell>
        </row>
        <row r="13">
          <cell r="A13">
            <v>1250</v>
          </cell>
          <cell r="B13" t="str">
            <v>Growing of other tree and bush fruits and nuts</v>
          </cell>
        </row>
        <row r="14">
          <cell r="A14">
            <v>1260</v>
          </cell>
          <cell r="B14" t="str">
            <v>Growing of oleaginous fruits</v>
          </cell>
        </row>
        <row r="15">
          <cell r="A15">
            <v>1270</v>
          </cell>
          <cell r="B15" t="str">
            <v>Growing of beverage crops</v>
          </cell>
        </row>
        <row r="16">
          <cell r="A16">
            <v>1280</v>
          </cell>
          <cell r="B16" t="str">
            <v>Growing of spices, aromatic, drug and pharmaceutical crops</v>
          </cell>
        </row>
        <row r="17">
          <cell r="A17">
            <v>1290</v>
          </cell>
          <cell r="B17" t="str">
            <v>Growing of other perennial crops</v>
          </cell>
        </row>
        <row r="18">
          <cell r="A18">
            <v>1300</v>
          </cell>
          <cell r="B18" t="str">
            <v>Plant propagation</v>
          </cell>
        </row>
        <row r="19">
          <cell r="A19">
            <v>1410</v>
          </cell>
          <cell r="B19" t="str">
            <v>Raising of dairy cattle</v>
          </cell>
        </row>
        <row r="20">
          <cell r="A20">
            <v>1420</v>
          </cell>
          <cell r="B20" t="str">
            <v>Raising of other cattle and buffaloes</v>
          </cell>
        </row>
        <row r="21">
          <cell r="A21">
            <v>1430</v>
          </cell>
          <cell r="B21" t="str">
            <v>Raising of horses and other equines</v>
          </cell>
        </row>
        <row r="22">
          <cell r="A22">
            <v>1440</v>
          </cell>
          <cell r="B22" t="str">
            <v>Raising of camels and camelids</v>
          </cell>
        </row>
        <row r="23">
          <cell r="A23">
            <v>1450</v>
          </cell>
          <cell r="B23" t="str">
            <v>Raising of sheep and  goats</v>
          </cell>
        </row>
        <row r="24">
          <cell r="A24">
            <v>1460</v>
          </cell>
          <cell r="B24" t="str">
            <v>Raising of swine/pigs</v>
          </cell>
        </row>
        <row r="25">
          <cell r="A25">
            <v>1470</v>
          </cell>
          <cell r="B25" t="str">
            <v>Raising of poultry</v>
          </cell>
        </row>
        <row r="26">
          <cell r="A26">
            <v>1490</v>
          </cell>
          <cell r="B26" t="str">
            <v>Raising of other animals</v>
          </cell>
        </row>
        <row r="27">
          <cell r="A27">
            <v>1500</v>
          </cell>
          <cell r="B27" t="str">
            <v>Mixed farming</v>
          </cell>
        </row>
        <row r="28">
          <cell r="A28">
            <v>1610</v>
          </cell>
          <cell r="B28" t="str">
            <v>Support activities for crop production</v>
          </cell>
        </row>
        <row r="29">
          <cell r="A29">
            <v>1621</v>
          </cell>
          <cell r="B29" t="str">
            <v>Farm animal boarding and care</v>
          </cell>
        </row>
        <row r="30">
          <cell r="A30">
            <v>1629</v>
          </cell>
          <cell r="B30" t="str">
            <v>Support activities for animal production (other than farm animal boarding and care) n.e.c.</v>
          </cell>
        </row>
        <row r="31">
          <cell r="A31">
            <v>1630</v>
          </cell>
          <cell r="B31" t="str">
            <v>Post-harvest crop activities</v>
          </cell>
        </row>
        <row r="32">
          <cell r="A32">
            <v>1640</v>
          </cell>
          <cell r="B32" t="str">
            <v>Seed processing for propagation</v>
          </cell>
        </row>
        <row r="33">
          <cell r="A33">
            <v>1700</v>
          </cell>
          <cell r="B33" t="str">
            <v>Hunting, trapping and related service activities</v>
          </cell>
        </row>
        <row r="34">
          <cell r="A34">
            <v>2100</v>
          </cell>
          <cell r="B34" t="str">
            <v>Silviculture and other forestry activities</v>
          </cell>
        </row>
        <row r="35">
          <cell r="A35">
            <v>2200</v>
          </cell>
          <cell r="B35" t="str">
            <v>Logging</v>
          </cell>
        </row>
        <row r="36">
          <cell r="A36">
            <v>2300</v>
          </cell>
          <cell r="B36" t="str">
            <v>Gathering of wild growing non-wood products</v>
          </cell>
        </row>
        <row r="37">
          <cell r="A37">
            <v>2400</v>
          </cell>
          <cell r="B37" t="str">
            <v>Support services to forestry</v>
          </cell>
        </row>
        <row r="38">
          <cell r="A38">
            <v>3110</v>
          </cell>
          <cell r="B38" t="str">
            <v>Marine fishing</v>
          </cell>
        </row>
        <row r="39">
          <cell r="A39">
            <v>3120</v>
          </cell>
          <cell r="B39" t="str">
            <v>Freshwater fishing</v>
          </cell>
        </row>
        <row r="40">
          <cell r="A40">
            <v>3210</v>
          </cell>
          <cell r="B40" t="str">
            <v>Marine aquaculture</v>
          </cell>
        </row>
        <row r="41">
          <cell r="A41">
            <v>3220</v>
          </cell>
          <cell r="B41" t="str">
            <v>Freshwater aquaculture</v>
          </cell>
        </row>
        <row r="42">
          <cell r="A42">
            <v>5101</v>
          </cell>
          <cell r="B42" t="str">
            <v>Deep coal mines</v>
          </cell>
        </row>
        <row r="43">
          <cell r="A43">
            <v>5102</v>
          </cell>
          <cell r="B43" t="str">
            <v>Open cast coal working</v>
          </cell>
        </row>
        <row r="44">
          <cell r="A44">
            <v>5200</v>
          </cell>
          <cell r="B44" t="str">
            <v>Mining of lignite</v>
          </cell>
        </row>
        <row r="45">
          <cell r="A45">
            <v>6100</v>
          </cell>
          <cell r="B45" t="str">
            <v>Extraction of crude petroleum</v>
          </cell>
        </row>
        <row r="46">
          <cell r="A46">
            <v>6200</v>
          </cell>
          <cell r="B46" t="str">
            <v>Extraction of natural gas</v>
          </cell>
        </row>
        <row r="47">
          <cell r="A47">
            <v>7100</v>
          </cell>
          <cell r="B47" t="str">
            <v>Mining of iron ores</v>
          </cell>
        </row>
        <row r="48">
          <cell r="A48">
            <v>7210</v>
          </cell>
          <cell r="B48" t="str">
            <v>Mining of uranium and thorium ores</v>
          </cell>
        </row>
        <row r="49">
          <cell r="A49">
            <v>7290</v>
          </cell>
          <cell r="B49" t="str">
            <v>Mining of other non-ferrous metal ores</v>
          </cell>
        </row>
        <row r="50">
          <cell r="A50">
            <v>8110</v>
          </cell>
          <cell r="B50" t="str">
            <v>Quarrying of ornamental and building stone, limestone, gypsum, chalk and slate</v>
          </cell>
        </row>
        <row r="51">
          <cell r="A51">
            <v>8120</v>
          </cell>
          <cell r="B51" t="str">
            <v>Operation of gravel and sand pits; mining of clays and kaolin</v>
          </cell>
        </row>
        <row r="52">
          <cell r="A52">
            <v>8910</v>
          </cell>
          <cell r="B52" t="str">
            <v>Mining of chemical and fertilizer minerals</v>
          </cell>
        </row>
        <row r="53">
          <cell r="A53">
            <v>8920</v>
          </cell>
          <cell r="B53" t="str">
            <v>Extraction of peat</v>
          </cell>
        </row>
        <row r="54">
          <cell r="A54">
            <v>8930</v>
          </cell>
          <cell r="B54" t="str">
            <v>Extraction of salt</v>
          </cell>
        </row>
        <row r="55">
          <cell r="A55">
            <v>8990</v>
          </cell>
          <cell r="B55" t="str">
            <v>Other mining and quarrying n.e.c.</v>
          </cell>
        </row>
        <row r="56">
          <cell r="A56">
            <v>9100</v>
          </cell>
          <cell r="B56" t="str">
            <v>Support activities for petroleum and natural gas extraction</v>
          </cell>
        </row>
        <row r="57">
          <cell r="A57">
            <v>9900</v>
          </cell>
          <cell r="B57" t="str">
            <v>Support activities for other mining and quarrying</v>
          </cell>
        </row>
        <row r="58">
          <cell r="A58">
            <v>10110</v>
          </cell>
          <cell r="B58" t="str">
            <v>Processing and preserving of meat</v>
          </cell>
        </row>
        <row r="59">
          <cell r="A59">
            <v>10120</v>
          </cell>
          <cell r="B59" t="str">
            <v>Processing and preserving of poultry meat</v>
          </cell>
        </row>
        <row r="60">
          <cell r="A60">
            <v>10130</v>
          </cell>
          <cell r="B60" t="str">
            <v>Production of meat and poultry meat products</v>
          </cell>
        </row>
        <row r="61">
          <cell r="A61">
            <v>10200</v>
          </cell>
          <cell r="B61" t="str">
            <v>Processing and preserving of fish, crustaceans and molluscs</v>
          </cell>
        </row>
        <row r="62">
          <cell r="A62">
            <v>10310</v>
          </cell>
          <cell r="B62" t="str">
            <v>Processing and preserving of potatoes</v>
          </cell>
        </row>
        <row r="63">
          <cell r="A63">
            <v>10320</v>
          </cell>
          <cell r="B63" t="str">
            <v>Manufacture of fruit and vegetable juice</v>
          </cell>
        </row>
        <row r="64">
          <cell r="A64">
            <v>10390</v>
          </cell>
          <cell r="B64" t="str">
            <v>Other processing and preserving of fruit and vegetables</v>
          </cell>
        </row>
        <row r="65">
          <cell r="A65">
            <v>10410</v>
          </cell>
          <cell r="B65" t="str">
            <v>Manufacture of oils and fats</v>
          </cell>
        </row>
        <row r="66">
          <cell r="A66">
            <v>10420</v>
          </cell>
          <cell r="B66" t="str">
            <v>Manufacture of margarine and similar edible fats</v>
          </cell>
        </row>
        <row r="67">
          <cell r="A67">
            <v>10511</v>
          </cell>
          <cell r="B67" t="str">
            <v>Liquid milk and cream production</v>
          </cell>
        </row>
        <row r="68">
          <cell r="A68">
            <v>10512</v>
          </cell>
          <cell r="B68" t="str">
            <v>Butter and cheese production</v>
          </cell>
        </row>
        <row r="69">
          <cell r="A69">
            <v>10519</v>
          </cell>
          <cell r="B69" t="str">
            <v>Manufacture of other milk products</v>
          </cell>
        </row>
        <row r="70">
          <cell r="A70">
            <v>10520</v>
          </cell>
          <cell r="B70" t="str">
            <v>Manufacture of ice cream</v>
          </cell>
        </row>
        <row r="71">
          <cell r="A71">
            <v>10611</v>
          </cell>
          <cell r="B71" t="str">
            <v>Grain milling</v>
          </cell>
        </row>
        <row r="72">
          <cell r="A72">
            <v>10612</v>
          </cell>
          <cell r="B72" t="str">
            <v>Manufacture of breakfast cereals and cereals-based food</v>
          </cell>
        </row>
        <row r="73">
          <cell r="A73">
            <v>10620</v>
          </cell>
          <cell r="B73" t="str">
            <v>Manufacture of starches and starch products</v>
          </cell>
        </row>
        <row r="74">
          <cell r="A74">
            <v>10710</v>
          </cell>
          <cell r="B74" t="str">
            <v>Manufacture of bread; manufacture of fresh pastry goods and cakes</v>
          </cell>
        </row>
        <row r="75">
          <cell r="A75">
            <v>10720</v>
          </cell>
          <cell r="B75" t="str">
            <v>Manufacture of rusks and biscuits; manufacture of preserved pastry goods and cakes</v>
          </cell>
        </row>
        <row r="76">
          <cell r="A76">
            <v>10730</v>
          </cell>
          <cell r="B76" t="str">
            <v>Manufacture of macaroni, noodles, couscous and similar farinaceous products</v>
          </cell>
        </row>
        <row r="77">
          <cell r="A77">
            <v>10810</v>
          </cell>
          <cell r="B77" t="str">
            <v>Manufacture of sugar</v>
          </cell>
        </row>
        <row r="78">
          <cell r="A78">
            <v>10821</v>
          </cell>
          <cell r="B78" t="str">
            <v>Manufacture of cocoa and chocolate confectionery</v>
          </cell>
        </row>
        <row r="79">
          <cell r="A79">
            <v>10822</v>
          </cell>
          <cell r="B79" t="str">
            <v>Manufacture of sugar confectionery</v>
          </cell>
        </row>
        <row r="80">
          <cell r="A80">
            <v>10831</v>
          </cell>
          <cell r="B80" t="str">
            <v>Tea processing</v>
          </cell>
        </row>
        <row r="81">
          <cell r="A81">
            <v>10832</v>
          </cell>
          <cell r="B81" t="str">
            <v>Production of coffee and coffee substitutes</v>
          </cell>
        </row>
        <row r="82">
          <cell r="A82">
            <v>10840</v>
          </cell>
          <cell r="B82" t="str">
            <v>Manufacture of condiments and seasonings</v>
          </cell>
        </row>
        <row r="83">
          <cell r="A83">
            <v>10850</v>
          </cell>
          <cell r="B83" t="str">
            <v>Manufacture of prepared meals and dishes</v>
          </cell>
        </row>
        <row r="84">
          <cell r="A84">
            <v>10860</v>
          </cell>
          <cell r="B84" t="str">
            <v>Manufacture of homogenized food preparations and dietetic food</v>
          </cell>
        </row>
        <row r="85">
          <cell r="A85">
            <v>10890</v>
          </cell>
          <cell r="B85" t="str">
            <v>Manufacture of other food products n.e.c.</v>
          </cell>
        </row>
        <row r="86">
          <cell r="A86">
            <v>10910</v>
          </cell>
          <cell r="B86" t="str">
            <v>Manufacture of prepared feeds for farm animals</v>
          </cell>
        </row>
        <row r="87">
          <cell r="A87">
            <v>10920</v>
          </cell>
          <cell r="B87" t="str">
            <v>Manufacture of prepared pet foods</v>
          </cell>
        </row>
        <row r="88">
          <cell r="A88">
            <v>11010</v>
          </cell>
          <cell r="B88" t="str">
            <v>Distilling, rectifying and blending of spirits</v>
          </cell>
        </row>
        <row r="89">
          <cell r="A89">
            <v>11020</v>
          </cell>
          <cell r="B89" t="str">
            <v>Manufacture of wine from grape</v>
          </cell>
        </row>
        <row r="90">
          <cell r="A90">
            <v>11030</v>
          </cell>
          <cell r="B90" t="str">
            <v>Manufacture of cider and other fruit wines</v>
          </cell>
        </row>
        <row r="91">
          <cell r="A91">
            <v>11040</v>
          </cell>
          <cell r="B91" t="str">
            <v>Manufacture of other non-distilled fermented beverages</v>
          </cell>
        </row>
        <row r="92">
          <cell r="A92">
            <v>11050</v>
          </cell>
          <cell r="B92" t="str">
            <v>Manufacture of beer</v>
          </cell>
        </row>
        <row r="93">
          <cell r="A93">
            <v>11060</v>
          </cell>
          <cell r="B93" t="str">
            <v>Manufacture of malt</v>
          </cell>
        </row>
        <row r="94">
          <cell r="A94">
            <v>11070</v>
          </cell>
          <cell r="B94" t="str">
            <v>Manufacture of soft drinks; production of mineral waters and other bottled waters</v>
          </cell>
        </row>
        <row r="95">
          <cell r="A95">
            <v>12000</v>
          </cell>
          <cell r="B95" t="str">
            <v>Manufacture of tobacco products</v>
          </cell>
        </row>
        <row r="96">
          <cell r="A96">
            <v>13100</v>
          </cell>
          <cell r="B96" t="str">
            <v>Preparation and spinning of textile fibres</v>
          </cell>
        </row>
        <row r="97">
          <cell r="A97">
            <v>13200</v>
          </cell>
          <cell r="B97" t="str">
            <v>Weaving of textiles</v>
          </cell>
        </row>
        <row r="98">
          <cell r="A98">
            <v>13300</v>
          </cell>
          <cell r="B98" t="str">
            <v>Finishing of textiles</v>
          </cell>
        </row>
        <row r="99">
          <cell r="A99">
            <v>13910</v>
          </cell>
          <cell r="B99" t="str">
            <v>Manufacture of knitted and crocheted fabrics</v>
          </cell>
        </row>
        <row r="100">
          <cell r="A100">
            <v>13921</v>
          </cell>
          <cell r="B100" t="str">
            <v>Manufacture of soft furnishings</v>
          </cell>
        </row>
        <row r="101">
          <cell r="A101">
            <v>13922</v>
          </cell>
          <cell r="B101" t="str">
            <v>manufacture of canvas goods, sacks, etc.</v>
          </cell>
        </row>
        <row r="102">
          <cell r="A102">
            <v>13923</v>
          </cell>
          <cell r="B102" t="str">
            <v>manufacture of household textiles</v>
          </cell>
        </row>
        <row r="103">
          <cell r="A103">
            <v>13931</v>
          </cell>
          <cell r="B103" t="str">
            <v>Manufacture of woven or tufted carpets and rugs</v>
          </cell>
        </row>
        <row r="104">
          <cell r="A104">
            <v>13939</v>
          </cell>
          <cell r="B104" t="str">
            <v>Manufacture of other carpets and rugs</v>
          </cell>
        </row>
        <row r="105">
          <cell r="A105">
            <v>13940</v>
          </cell>
          <cell r="B105" t="str">
            <v>Manufacture of cordage, rope, twine and netting</v>
          </cell>
        </row>
        <row r="106">
          <cell r="A106">
            <v>13950</v>
          </cell>
          <cell r="B106" t="str">
            <v>Manufacture of non-wovens and articles made from non-wovens, except apparel</v>
          </cell>
        </row>
        <row r="107">
          <cell r="A107">
            <v>13960</v>
          </cell>
          <cell r="B107" t="str">
            <v>Manufacture of other technical and industrial textiles</v>
          </cell>
        </row>
        <row r="108">
          <cell r="A108">
            <v>13990</v>
          </cell>
          <cell r="B108" t="str">
            <v>Manufacture of other textiles n.e.c.</v>
          </cell>
        </row>
        <row r="109">
          <cell r="A109">
            <v>14110</v>
          </cell>
          <cell r="B109" t="str">
            <v>Manufacture of leather clothes</v>
          </cell>
        </row>
        <row r="110">
          <cell r="A110">
            <v>14120</v>
          </cell>
          <cell r="B110" t="str">
            <v>Manufacture of workwear</v>
          </cell>
        </row>
        <row r="111">
          <cell r="A111">
            <v>14131</v>
          </cell>
          <cell r="B111" t="str">
            <v>Manufacture of other men's outerwear</v>
          </cell>
        </row>
        <row r="112">
          <cell r="A112">
            <v>14132</v>
          </cell>
          <cell r="B112" t="str">
            <v>Manufacture of other women's outerwear</v>
          </cell>
        </row>
        <row r="113">
          <cell r="A113">
            <v>14141</v>
          </cell>
          <cell r="B113" t="str">
            <v>Manufacture of men's underwear</v>
          </cell>
        </row>
        <row r="114">
          <cell r="A114">
            <v>14142</v>
          </cell>
          <cell r="B114" t="str">
            <v>Manufacture of women's underwear</v>
          </cell>
        </row>
        <row r="115">
          <cell r="A115">
            <v>14190</v>
          </cell>
          <cell r="B115" t="str">
            <v>Manufacture of other wearing apparel and accessories n.e.c.</v>
          </cell>
        </row>
        <row r="116">
          <cell r="A116">
            <v>14200</v>
          </cell>
          <cell r="B116" t="str">
            <v>Manufacture of articles of fur</v>
          </cell>
        </row>
        <row r="117">
          <cell r="A117">
            <v>14310</v>
          </cell>
          <cell r="B117" t="str">
            <v>Manufacture of knitted and crocheted hosiery</v>
          </cell>
        </row>
        <row r="118">
          <cell r="A118">
            <v>14390</v>
          </cell>
          <cell r="B118" t="str">
            <v>Manufacture of other knitted and crocheted apparel</v>
          </cell>
        </row>
        <row r="119">
          <cell r="A119">
            <v>15110</v>
          </cell>
          <cell r="B119" t="str">
            <v>Tanning and dressing of leather; dressing and dyeing of fur</v>
          </cell>
        </row>
        <row r="120">
          <cell r="A120">
            <v>15120</v>
          </cell>
          <cell r="B120" t="str">
            <v>Manufacture of luggage, handbags and the like, saddlery and harness</v>
          </cell>
        </row>
        <row r="121">
          <cell r="A121">
            <v>15200</v>
          </cell>
          <cell r="B121" t="str">
            <v>Manufacture of footwear</v>
          </cell>
        </row>
        <row r="122">
          <cell r="A122">
            <v>16100</v>
          </cell>
          <cell r="B122" t="str">
            <v>Sawmilling and planing of wood</v>
          </cell>
        </row>
        <row r="123">
          <cell r="A123">
            <v>16210</v>
          </cell>
          <cell r="B123" t="str">
            <v>Manufacture of veneer sheets and wood-based panels</v>
          </cell>
        </row>
        <row r="124">
          <cell r="A124">
            <v>16220</v>
          </cell>
          <cell r="B124" t="str">
            <v>Manufacture of assembled parquet floors</v>
          </cell>
        </row>
        <row r="125">
          <cell r="A125">
            <v>16230</v>
          </cell>
          <cell r="B125" t="str">
            <v>Manufacture of other builders' carpentry and joinery</v>
          </cell>
        </row>
        <row r="126">
          <cell r="A126">
            <v>16240</v>
          </cell>
          <cell r="B126" t="str">
            <v>Manufacture of wooden containers</v>
          </cell>
        </row>
        <row r="127">
          <cell r="A127">
            <v>16290</v>
          </cell>
          <cell r="B127" t="str">
            <v>Manufacture of other products of wood; manufacture of articles of cork, straw and plaiting materials</v>
          </cell>
        </row>
        <row r="128">
          <cell r="A128">
            <v>17110</v>
          </cell>
          <cell r="B128" t="str">
            <v>Manufacture of pulp</v>
          </cell>
        </row>
        <row r="129">
          <cell r="A129">
            <v>17120</v>
          </cell>
          <cell r="B129" t="str">
            <v>Manufacture of paper and paperboard</v>
          </cell>
        </row>
        <row r="130">
          <cell r="A130">
            <v>17211</v>
          </cell>
          <cell r="B130" t="str">
            <v>Manufacture of corrugated paper and paperboard, sacks and bags</v>
          </cell>
        </row>
        <row r="131">
          <cell r="A131">
            <v>17219</v>
          </cell>
          <cell r="B131" t="str">
            <v>Manufacture of other paper and paperboard containers</v>
          </cell>
        </row>
        <row r="132">
          <cell r="A132">
            <v>17220</v>
          </cell>
          <cell r="B132" t="str">
            <v>Manufacture of household and sanitary goods and of toilet requisites</v>
          </cell>
        </row>
        <row r="133">
          <cell r="A133">
            <v>17230</v>
          </cell>
          <cell r="B133" t="str">
            <v>Manufacture of paper stationery</v>
          </cell>
        </row>
        <row r="134">
          <cell r="A134">
            <v>17240</v>
          </cell>
          <cell r="B134" t="str">
            <v>Manufacture of wallpaper</v>
          </cell>
        </row>
        <row r="135">
          <cell r="A135">
            <v>17290</v>
          </cell>
          <cell r="B135" t="str">
            <v>Manufacture of other articles of paper and paperboard n.e.c.</v>
          </cell>
        </row>
        <row r="136">
          <cell r="A136">
            <v>18110</v>
          </cell>
          <cell r="B136" t="str">
            <v>Printing of newspapers</v>
          </cell>
        </row>
        <row r="137">
          <cell r="A137">
            <v>18121</v>
          </cell>
          <cell r="B137" t="str">
            <v>Manufacture of printed labels</v>
          </cell>
        </row>
        <row r="138">
          <cell r="A138">
            <v>18129</v>
          </cell>
          <cell r="B138" t="str">
            <v>Printing n.e.c.</v>
          </cell>
        </row>
        <row r="139">
          <cell r="A139">
            <v>18130</v>
          </cell>
          <cell r="B139" t="str">
            <v>Pre-press and pre-media services</v>
          </cell>
        </row>
        <row r="140">
          <cell r="A140">
            <v>18140</v>
          </cell>
          <cell r="B140" t="str">
            <v>Binding and related services</v>
          </cell>
        </row>
        <row r="141">
          <cell r="A141">
            <v>18201</v>
          </cell>
          <cell r="B141" t="str">
            <v>Reproduction of sound recording</v>
          </cell>
        </row>
        <row r="142">
          <cell r="A142">
            <v>18202</v>
          </cell>
          <cell r="B142" t="str">
            <v>Reproduction of video recording</v>
          </cell>
        </row>
        <row r="143">
          <cell r="A143">
            <v>18203</v>
          </cell>
          <cell r="B143" t="str">
            <v>Reproduction of computer media</v>
          </cell>
        </row>
        <row r="144">
          <cell r="A144">
            <v>19100</v>
          </cell>
          <cell r="B144" t="str">
            <v>Manufacture of coke oven products</v>
          </cell>
        </row>
        <row r="145">
          <cell r="A145">
            <v>19201</v>
          </cell>
          <cell r="B145" t="str">
            <v>Mineral oil refining</v>
          </cell>
        </row>
        <row r="146">
          <cell r="A146">
            <v>19209</v>
          </cell>
          <cell r="B146" t="str">
            <v>Other treatment of petroleum products (excluding petrochemicals manufacture)</v>
          </cell>
        </row>
        <row r="147">
          <cell r="A147">
            <v>20110</v>
          </cell>
          <cell r="B147" t="str">
            <v>Manufacture of industrial gases</v>
          </cell>
        </row>
        <row r="148">
          <cell r="A148">
            <v>20120</v>
          </cell>
          <cell r="B148" t="str">
            <v>Manufacture of dyes and pigments</v>
          </cell>
        </row>
        <row r="149">
          <cell r="A149">
            <v>20130</v>
          </cell>
          <cell r="B149" t="str">
            <v>Manufacture of other inorganic basic chemicals</v>
          </cell>
        </row>
        <row r="150">
          <cell r="A150">
            <v>20140</v>
          </cell>
          <cell r="B150" t="str">
            <v>Manufacture of other organic basic chemicals</v>
          </cell>
        </row>
        <row r="151">
          <cell r="A151">
            <v>20150</v>
          </cell>
          <cell r="B151" t="str">
            <v>Manufacture of fertilizers and nitrogen compounds</v>
          </cell>
        </row>
        <row r="152">
          <cell r="A152">
            <v>20160</v>
          </cell>
          <cell r="B152" t="str">
            <v>Manufacture of plastics in primary forms</v>
          </cell>
        </row>
        <row r="153">
          <cell r="A153">
            <v>20170</v>
          </cell>
          <cell r="B153" t="str">
            <v>Manufacture of synthetic rubber in primary forms</v>
          </cell>
        </row>
        <row r="154">
          <cell r="A154">
            <v>20200</v>
          </cell>
          <cell r="B154" t="str">
            <v>Manufacture of pesticides and other agrochemical products</v>
          </cell>
        </row>
        <row r="155">
          <cell r="A155">
            <v>20301</v>
          </cell>
          <cell r="B155" t="str">
            <v>Manufacture of paints, varnishes and similar coatings, mastics and sealants</v>
          </cell>
        </row>
        <row r="156">
          <cell r="A156">
            <v>20302</v>
          </cell>
          <cell r="B156" t="str">
            <v>Manufacture of printing ink</v>
          </cell>
        </row>
        <row r="157">
          <cell r="A157">
            <v>20411</v>
          </cell>
          <cell r="B157" t="str">
            <v>Manufacture of soap and detergents</v>
          </cell>
        </row>
        <row r="158">
          <cell r="A158">
            <v>20412</v>
          </cell>
          <cell r="B158" t="str">
            <v>Manufacture of cleaning and polishing preparations</v>
          </cell>
        </row>
        <row r="159">
          <cell r="A159">
            <v>20420</v>
          </cell>
          <cell r="B159" t="str">
            <v>Manufacture of perfumes and toilet preparations</v>
          </cell>
        </row>
        <row r="160">
          <cell r="A160">
            <v>20510</v>
          </cell>
          <cell r="B160" t="str">
            <v>Manufacture of explosives</v>
          </cell>
        </row>
        <row r="161">
          <cell r="A161">
            <v>20520</v>
          </cell>
          <cell r="B161" t="str">
            <v>Manufacture of glues</v>
          </cell>
        </row>
        <row r="162">
          <cell r="A162">
            <v>20530</v>
          </cell>
          <cell r="B162" t="str">
            <v>Manufacture of essential oils</v>
          </cell>
        </row>
        <row r="163">
          <cell r="A163">
            <v>20590</v>
          </cell>
          <cell r="B163" t="str">
            <v>Manufacture of other chemical products n.e.c.</v>
          </cell>
        </row>
        <row r="164">
          <cell r="A164">
            <v>20600</v>
          </cell>
          <cell r="B164" t="str">
            <v>Manufacture of man-made fibres</v>
          </cell>
        </row>
        <row r="165">
          <cell r="A165">
            <v>21100</v>
          </cell>
          <cell r="B165" t="str">
            <v>Manufacture of basic pharmaceutical products</v>
          </cell>
        </row>
        <row r="166">
          <cell r="A166">
            <v>21200</v>
          </cell>
          <cell r="B166" t="str">
            <v>Manufacture of pharmaceutical preparations</v>
          </cell>
        </row>
        <row r="167">
          <cell r="A167">
            <v>22110</v>
          </cell>
          <cell r="B167" t="str">
            <v>Manufacture of rubber tyres and tubes; retreading and rebuilding of rubber tyres</v>
          </cell>
        </row>
        <row r="168">
          <cell r="A168">
            <v>22190</v>
          </cell>
          <cell r="B168" t="str">
            <v>Manufacture of other rubber products</v>
          </cell>
        </row>
        <row r="169">
          <cell r="A169">
            <v>22210</v>
          </cell>
          <cell r="B169" t="str">
            <v>Manufacture of plastic plates, sheets, tubes and profiles</v>
          </cell>
        </row>
        <row r="170">
          <cell r="A170">
            <v>22220</v>
          </cell>
          <cell r="B170" t="str">
            <v>Manufacture of plastic packing goods</v>
          </cell>
        </row>
        <row r="171">
          <cell r="A171">
            <v>22230</v>
          </cell>
          <cell r="B171" t="str">
            <v>Manufacture of builders  ware of plastic</v>
          </cell>
        </row>
        <row r="172">
          <cell r="A172">
            <v>22290</v>
          </cell>
          <cell r="B172" t="str">
            <v>Manufacture of other plastic products</v>
          </cell>
        </row>
        <row r="173">
          <cell r="A173">
            <v>23110</v>
          </cell>
          <cell r="B173" t="str">
            <v>Manufacture of flat glass</v>
          </cell>
        </row>
        <row r="174">
          <cell r="A174">
            <v>23120</v>
          </cell>
          <cell r="B174" t="str">
            <v>Shaping and processing of flat glass</v>
          </cell>
        </row>
        <row r="175">
          <cell r="A175">
            <v>23130</v>
          </cell>
          <cell r="B175" t="str">
            <v>Manufacture of hollow glass</v>
          </cell>
        </row>
        <row r="176">
          <cell r="A176">
            <v>23140</v>
          </cell>
          <cell r="B176" t="str">
            <v>Manufacture of glass fibres</v>
          </cell>
        </row>
        <row r="177">
          <cell r="A177">
            <v>23190</v>
          </cell>
          <cell r="B177" t="str">
            <v>Manufacture and processing of other glass, including technical glassware</v>
          </cell>
        </row>
        <row r="178">
          <cell r="A178">
            <v>23200</v>
          </cell>
          <cell r="B178" t="str">
            <v>Manufacture of refractory products</v>
          </cell>
        </row>
        <row r="179">
          <cell r="A179">
            <v>23310</v>
          </cell>
          <cell r="B179" t="str">
            <v>Manufacture of ceramic tiles and flags</v>
          </cell>
        </row>
        <row r="180">
          <cell r="A180">
            <v>23320</v>
          </cell>
          <cell r="B180" t="str">
            <v>Manufacture of bricks, tiles and construction products, in baked clay</v>
          </cell>
        </row>
        <row r="181">
          <cell r="A181">
            <v>23410</v>
          </cell>
          <cell r="B181" t="str">
            <v>Manufacture of ceramic household and ornamental articles</v>
          </cell>
        </row>
        <row r="182">
          <cell r="A182">
            <v>23420</v>
          </cell>
          <cell r="B182" t="str">
            <v>Manufacture of ceramic sanitary fixtures</v>
          </cell>
        </row>
        <row r="183">
          <cell r="A183">
            <v>23430</v>
          </cell>
          <cell r="B183" t="str">
            <v>Manufacture of ceramic insulators and insulating fittings</v>
          </cell>
        </row>
        <row r="184">
          <cell r="A184">
            <v>23440</v>
          </cell>
          <cell r="B184" t="str">
            <v>Manufacture of other technical ceramic products</v>
          </cell>
        </row>
        <row r="185">
          <cell r="A185">
            <v>23490</v>
          </cell>
          <cell r="B185" t="str">
            <v>Manufacture of other ceramic products n.e.c.</v>
          </cell>
        </row>
        <row r="186">
          <cell r="A186">
            <v>23510</v>
          </cell>
          <cell r="B186" t="str">
            <v>Manufacture of cement</v>
          </cell>
        </row>
        <row r="187">
          <cell r="A187">
            <v>23520</v>
          </cell>
          <cell r="B187" t="str">
            <v>Manufacture of lime and plaster</v>
          </cell>
        </row>
        <row r="188">
          <cell r="A188">
            <v>23610</v>
          </cell>
          <cell r="B188" t="str">
            <v>Manufacture of concrete products for construction purposes</v>
          </cell>
        </row>
        <row r="189">
          <cell r="A189">
            <v>23620</v>
          </cell>
          <cell r="B189" t="str">
            <v>Manufacture of plaster products for construction purposes</v>
          </cell>
        </row>
        <row r="190">
          <cell r="A190">
            <v>23630</v>
          </cell>
          <cell r="B190" t="str">
            <v>Manufacture of ready-mixed concrete</v>
          </cell>
        </row>
        <row r="191">
          <cell r="A191">
            <v>23640</v>
          </cell>
          <cell r="B191" t="str">
            <v>Manufacture of mortars</v>
          </cell>
        </row>
        <row r="192">
          <cell r="A192">
            <v>23650</v>
          </cell>
          <cell r="B192" t="str">
            <v>Manufacture of fibre cement</v>
          </cell>
        </row>
        <row r="193">
          <cell r="A193">
            <v>23690</v>
          </cell>
          <cell r="B193" t="str">
            <v>Manufacture of other articles of concrete, plaster and cement</v>
          </cell>
        </row>
        <row r="194">
          <cell r="A194">
            <v>23700</v>
          </cell>
          <cell r="B194" t="str">
            <v>Cutting, shaping and finishing of stone</v>
          </cell>
        </row>
        <row r="195">
          <cell r="A195">
            <v>23910</v>
          </cell>
          <cell r="B195" t="str">
            <v>Production of abrasive products</v>
          </cell>
        </row>
        <row r="196">
          <cell r="A196">
            <v>23990</v>
          </cell>
          <cell r="B196" t="str">
            <v>Manufacture of other non-metallic mineral products n.e.c.</v>
          </cell>
        </row>
        <row r="197">
          <cell r="A197">
            <v>24100</v>
          </cell>
          <cell r="B197" t="str">
            <v>Manufacture of basic iron and steel and of ferro-alloys</v>
          </cell>
        </row>
        <row r="198">
          <cell r="A198">
            <v>24200</v>
          </cell>
          <cell r="B198" t="str">
            <v>Manufacture of tubes, pipes, hollow profiles and related fittings, of steel</v>
          </cell>
        </row>
        <row r="199">
          <cell r="A199">
            <v>24310</v>
          </cell>
          <cell r="B199" t="str">
            <v>Cold drawing of bars</v>
          </cell>
        </row>
        <row r="200">
          <cell r="A200">
            <v>24320</v>
          </cell>
          <cell r="B200" t="str">
            <v>Cold rolling of narrow strip</v>
          </cell>
        </row>
        <row r="201">
          <cell r="A201">
            <v>24330</v>
          </cell>
          <cell r="B201" t="str">
            <v>Cold forming or folding</v>
          </cell>
        </row>
        <row r="202">
          <cell r="A202">
            <v>24340</v>
          </cell>
          <cell r="B202" t="str">
            <v>Cold drawing of wire</v>
          </cell>
        </row>
        <row r="203">
          <cell r="A203">
            <v>24410</v>
          </cell>
          <cell r="B203" t="str">
            <v>Precious metals production</v>
          </cell>
        </row>
        <row r="204">
          <cell r="A204">
            <v>24420</v>
          </cell>
          <cell r="B204" t="str">
            <v>Aluminium production</v>
          </cell>
        </row>
        <row r="205">
          <cell r="A205">
            <v>24430</v>
          </cell>
          <cell r="B205" t="str">
            <v>Lead, zinc and tin production</v>
          </cell>
        </row>
        <row r="206">
          <cell r="A206">
            <v>24440</v>
          </cell>
          <cell r="B206" t="str">
            <v>Copper production</v>
          </cell>
        </row>
        <row r="207">
          <cell r="A207">
            <v>24450</v>
          </cell>
          <cell r="B207" t="str">
            <v>Other non-ferrous metal production</v>
          </cell>
        </row>
        <row r="208">
          <cell r="A208">
            <v>24460</v>
          </cell>
          <cell r="B208" t="str">
            <v>Processing of nuclear fuel</v>
          </cell>
        </row>
        <row r="209">
          <cell r="A209">
            <v>24510</v>
          </cell>
          <cell r="B209" t="str">
            <v>Casting of iron</v>
          </cell>
        </row>
        <row r="210">
          <cell r="A210">
            <v>24520</v>
          </cell>
          <cell r="B210" t="str">
            <v>Casting of steel</v>
          </cell>
        </row>
        <row r="211">
          <cell r="A211">
            <v>24530</v>
          </cell>
          <cell r="B211" t="str">
            <v>Casting of light metals</v>
          </cell>
        </row>
        <row r="212">
          <cell r="A212">
            <v>24540</v>
          </cell>
          <cell r="B212" t="str">
            <v>Casting of other non-ferrous metals</v>
          </cell>
        </row>
        <row r="213">
          <cell r="A213">
            <v>25110</v>
          </cell>
          <cell r="B213" t="str">
            <v>Manufacture of metal structures and parts of structures</v>
          </cell>
        </row>
        <row r="214">
          <cell r="A214">
            <v>25120</v>
          </cell>
          <cell r="B214" t="str">
            <v>Manufacture of doors and windows of metal</v>
          </cell>
        </row>
        <row r="215">
          <cell r="A215">
            <v>25210</v>
          </cell>
          <cell r="B215" t="str">
            <v>Manufacture of central heating radiators and boilers</v>
          </cell>
        </row>
        <row r="216">
          <cell r="A216">
            <v>25290</v>
          </cell>
          <cell r="B216" t="str">
            <v>Manufacture of other tanks, reservoirs and containers of metal</v>
          </cell>
        </row>
        <row r="217">
          <cell r="A217">
            <v>25300</v>
          </cell>
          <cell r="B217" t="str">
            <v>Manufacture of steam generators, except central heating hot water boilers</v>
          </cell>
        </row>
        <row r="218">
          <cell r="A218">
            <v>25400</v>
          </cell>
          <cell r="B218" t="str">
            <v>Manufacture of weapons and ammunition</v>
          </cell>
        </row>
        <row r="219">
          <cell r="A219">
            <v>25500</v>
          </cell>
          <cell r="B219" t="str">
            <v>Forging, pressing, stamping and roll-forming of metal; powder metallurgy</v>
          </cell>
        </row>
        <row r="220">
          <cell r="A220">
            <v>25610</v>
          </cell>
          <cell r="B220" t="str">
            <v>Treatment and coating of metals</v>
          </cell>
        </row>
        <row r="221">
          <cell r="A221">
            <v>25620</v>
          </cell>
          <cell r="B221" t="str">
            <v>Machining</v>
          </cell>
        </row>
        <row r="222">
          <cell r="A222">
            <v>25710</v>
          </cell>
          <cell r="B222" t="str">
            <v>Manufacture of cutlery</v>
          </cell>
        </row>
        <row r="223">
          <cell r="A223">
            <v>25720</v>
          </cell>
          <cell r="B223" t="str">
            <v>Manufacture of locks and hinges</v>
          </cell>
        </row>
        <row r="224">
          <cell r="A224">
            <v>25730</v>
          </cell>
          <cell r="B224" t="str">
            <v>Manufacture of tools</v>
          </cell>
        </row>
        <row r="225">
          <cell r="A225">
            <v>25910</v>
          </cell>
          <cell r="B225" t="str">
            <v>Manufacture of steel drums and similar containers</v>
          </cell>
        </row>
        <row r="226">
          <cell r="A226">
            <v>25920</v>
          </cell>
          <cell r="B226" t="str">
            <v>Manufacture of light metal packaging</v>
          </cell>
        </row>
        <row r="227">
          <cell r="A227">
            <v>25930</v>
          </cell>
          <cell r="B227" t="str">
            <v>Manufacture of wire products, chain and springs</v>
          </cell>
        </row>
        <row r="228">
          <cell r="A228">
            <v>25940</v>
          </cell>
          <cell r="B228" t="str">
            <v>Manufacture of fasteners and screw machine products</v>
          </cell>
        </row>
        <row r="229">
          <cell r="A229">
            <v>25990</v>
          </cell>
          <cell r="B229" t="str">
            <v>Manufacture of other fabricated metal products n.e.c.</v>
          </cell>
        </row>
        <row r="230">
          <cell r="A230">
            <v>26110</v>
          </cell>
          <cell r="B230" t="str">
            <v>Manufacture of electronic components</v>
          </cell>
        </row>
        <row r="231">
          <cell r="A231">
            <v>26120</v>
          </cell>
          <cell r="B231" t="str">
            <v>Manufacture of loaded electronic boards</v>
          </cell>
        </row>
        <row r="232">
          <cell r="A232">
            <v>26200</v>
          </cell>
          <cell r="B232" t="str">
            <v>Manufacture of computers and peripheral equipment</v>
          </cell>
        </row>
        <row r="233">
          <cell r="A233">
            <v>26301</v>
          </cell>
          <cell r="B233" t="str">
            <v>Manufacture of telegraph and telephone apparatus and equipment</v>
          </cell>
        </row>
        <row r="234">
          <cell r="A234">
            <v>26309</v>
          </cell>
          <cell r="B234" t="str">
            <v>Manufacture of communication equipment other than telegraph, and telephone apparatus and equipment</v>
          </cell>
        </row>
        <row r="235">
          <cell r="A235">
            <v>26400</v>
          </cell>
          <cell r="B235" t="str">
            <v>Manufacture of consumer electronics</v>
          </cell>
        </row>
        <row r="236">
          <cell r="A236">
            <v>26511</v>
          </cell>
          <cell r="B236" t="str">
            <v>Manufacture of electronic measuring, testing etc. equipment, not for industrial process control</v>
          </cell>
        </row>
        <row r="237">
          <cell r="A237">
            <v>26512</v>
          </cell>
          <cell r="B237" t="str">
            <v>Manufacture of electronic industrial process control equipment</v>
          </cell>
        </row>
        <row r="238">
          <cell r="A238">
            <v>26513</v>
          </cell>
          <cell r="B238" t="str">
            <v>Manufacture of non-electronic measuring, testing etc. equipment, not for industrial process control</v>
          </cell>
        </row>
        <row r="239">
          <cell r="A239">
            <v>26514</v>
          </cell>
          <cell r="B239" t="str">
            <v>Manufacture of non-electronic industrial process control equipment</v>
          </cell>
        </row>
        <row r="240">
          <cell r="A240">
            <v>26520</v>
          </cell>
          <cell r="B240" t="str">
            <v>Manufacture of watches and clocks</v>
          </cell>
        </row>
        <row r="241">
          <cell r="A241">
            <v>26600</v>
          </cell>
          <cell r="B241" t="str">
            <v>Manufacture of irradiation, electromedical and electrotherapeutic equipment</v>
          </cell>
        </row>
        <row r="242">
          <cell r="A242">
            <v>26701</v>
          </cell>
          <cell r="B242" t="str">
            <v>Manufacture of optical precision instruments</v>
          </cell>
        </row>
        <row r="243">
          <cell r="A243">
            <v>26702</v>
          </cell>
          <cell r="B243" t="str">
            <v>Manufacture of photographic and cinematographic equipment</v>
          </cell>
        </row>
        <row r="244">
          <cell r="A244">
            <v>26800</v>
          </cell>
          <cell r="B244" t="str">
            <v>Manufacture of magnetic and optical media</v>
          </cell>
        </row>
        <row r="245">
          <cell r="A245">
            <v>27110</v>
          </cell>
          <cell r="B245" t="str">
            <v>Manufacture of electric motors, generators and transformers</v>
          </cell>
        </row>
        <row r="246">
          <cell r="A246">
            <v>27120</v>
          </cell>
          <cell r="B246" t="str">
            <v>Manufacture of electricity distribution and control apparatus</v>
          </cell>
        </row>
        <row r="247">
          <cell r="A247">
            <v>27200</v>
          </cell>
          <cell r="B247" t="str">
            <v>Manufacture of batteries and accumulators</v>
          </cell>
        </row>
        <row r="248">
          <cell r="A248">
            <v>27310</v>
          </cell>
          <cell r="B248" t="str">
            <v>Manufacture of fibre optic cables</v>
          </cell>
        </row>
        <row r="249">
          <cell r="A249">
            <v>27320</v>
          </cell>
          <cell r="B249" t="str">
            <v>Manufacture of other electronic and electric wires and cables</v>
          </cell>
        </row>
        <row r="250">
          <cell r="A250">
            <v>27330</v>
          </cell>
          <cell r="B250" t="str">
            <v>Manufacture of wiring devices</v>
          </cell>
        </row>
        <row r="251">
          <cell r="A251">
            <v>27400</v>
          </cell>
          <cell r="B251" t="str">
            <v>Manufacture of electric lighting equipment</v>
          </cell>
        </row>
        <row r="252">
          <cell r="A252">
            <v>27510</v>
          </cell>
          <cell r="B252" t="str">
            <v>Manufacture of electric domestic appliances</v>
          </cell>
        </row>
        <row r="253">
          <cell r="A253">
            <v>27520</v>
          </cell>
          <cell r="B253" t="str">
            <v>Manufacture of non-electric domestic appliances</v>
          </cell>
        </row>
        <row r="254">
          <cell r="A254">
            <v>27900</v>
          </cell>
          <cell r="B254" t="str">
            <v>Manufacture of other electrical equipment</v>
          </cell>
        </row>
        <row r="255">
          <cell r="A255">
            <v>28110</v>
          </cell>
          <cell r="B255" t="str">
            <v>Manufacture of engines and turbines, except aircraft, vehicle and cycle engines</v>
          </cell>
        </row>
        <row r="256">
          <cell r="A256">
            <v>28120</v>
          </cell>
          <cell r="B256" t="str">
            <v>Manufacture of fluid power equipment</v>
          </cell>
        </row>
        <row r="257">
          <cell r="A257">
            <v>28131</v>
          </cell>
          <cell r="B257" t="str">
            <v>Manufacture of pumps</v>
          </cell>
        </row>
        <row r="258">
          <cell r="A258">
            <v>28132</v>
          </cell>
          <cell r="B258" t="str">
            <v>Manufacture of compressors</v>
          </cell>
        </row>
        <row r="259">
          <cell r="A259">
            <v>28140</v>
          </cell>
          <cell r="B259" t="str">
            <v>Manufacture of taps and valves</v>
          </cell>
        </row>
        <row r="260">
          <cell r="A260">
            <v>28150</v>
          </cell>
          <cell r="B260" t="str">
            <v>Manufacture of bearings, gears, gearing and driving elements</v>
          </cell>
        </row>
        <row r="261">
          <cell r="A261">
            <v>28210</v>
          </cell>
          <cell r="B261" t="str">
            <v>Manufacture of ovens, furnaces and furnace burners</v>
          </cell>
        </row>
        <row r="262">
          <cell r="A262">
            <v>28220</v>
          </cell>
          <cell r="B262" t="str">
            <v>Manufacture of lifting and handling equipment</v>
          </cell>
        </row>
        <row r="263">
          <cell r="A263">
            <v>28230</v>
          </cell>
          <cell r="B263" t="str">
            <v>Manufacture of office machinery and equipment (except computers and peripheral equipment)</v>
          </cell>
        </row>
        <row r="264">
          <cell r="A264">
            <v>28240</v>
          </cell>
          <cell r="B264" t="str">
            <v>Manufacture of power-driven hand tools</v>
          </cell>
        </row>
        <row r="265">
          <cell r="A265">
            <v>28250</v>
          </cell>
          <cell r="B265" t="str">
            <v>Manufacture of non-domestic cooling and ventilation equipment</v>
          </cell>
        </row>
        <row r="266">
          <cell r="A266">
            <v>28290</v>
          </cell>
          <cell r="B266" t="str">
            <v>Manufacture of other general-purpose machinery n.e.c.</v>
          </cell>
        </row>
        <row r="267">
          <cell r="A267">
            <v>28301</v>
          </cell>
          <cell r="B267" t="str">
            <v>Manufacture of agricultural tractors</v>
          </cell>
        </row>
        <row r="268">
          <cell r="A268">
            <v>28302</v>
          </cell>
          <cell r="B268" t="str">
            <v>Manufacture of agricultural and forestry machinery other than tractors</v>
          </cell>
        </row>
        <row r="269">
          <cell r="A269">
            <v>28410</v>
          </cell>
          <cell r="B269" t="str">
            <v>Manufacture of metal forming machinery</v>
          </cell>
        </row>
        <row r="270">
          <cell r="A270">
            <v>28490</v>
          </cell>
          <cell r="B270" t="str">
            <v>Manufacture of other machine tools</v>
          </cell>
        </row>
        <row r="271">
          <cell r="A271">
            <v>28910</v>
          </cell>
          <cell r="B271" t="str">
            <v>Manufacture of machinery for metallurgy</v>
          </cell>
        </row>
        <row r="272">
          <cell r="A272">
            <v>28921</v>
          </cell>
          <cell r="B272" t="str">
            <v>Manufacture of machinery for mining</v>
          </cell>
        </row>
        <row r="273">
          <cell r="A273">
            <v>28922</v>
          </cell>
          <cell r="B273" t="str">
            <v>Manufacture of earthmoving equipment</v>
          </cell>
        </row>
        <row r="274">
          <cell r="A274">
            <v>28923</v>
          </cell>
          <cell r="B274" t="str">
            <v>Manufacture of equipment for concrete crushing and screening and roadworks</v>
          </cell>
        </row>
        <row r="275">
          <cell r="A275">
            <v>28930</v>
          </cell>
          <cell r="B275" t="str">
            <v>Manufacture of machinery for food, beverage and tobacco processing</v>
          </cell>
        </row>
        <row r="276">
          <cell r="A276">
            <v>28940</v>
          </cell>
          <cell r="B276" t="str">
            <v>Manufacture of machinery for textile, apparel and leather production</v>
          </cell>
        </row>
        <row r="277">
          <cell r="A277">
            <v>28950</v>
          </cell>
          <cell r="B277" t="str">
            <v>Manufacture of machinery for paper and paperboard production</v>
          </cell>
        </row>
        <row r="278">
          <cell r="A278">
            <v>28960</v>
          </cell>
          <cell r="B278" t="str">
            <v>Manufacture of plastics and rubber machinery</v>
          </cell>
        </row>
        <row r="279">
          <cell r="A279">
            <v>28990</v>
          </cell>
          <cell r="B279" t="str">
            <v>Manufacture of other special-purpose machinery n.e.c.</v>
          </cell>
        </row>
        <row r="280">
          <cell r="A280">
            <v>29100</v>
          </cell>
          <cell r="B280" t="str">
            <v>Manufacture of motor vehicles</v>
          </cell>
        </row>
        <row r="281">
          <cell r="A281">
            <v>29201</v>
          </cell>
          <cell r="B281" t="str">
            <v>Manufacture of bodies (coachwork) for motor vehicles (except caravans)</v>
          </cell>
        </row>
        <row r="282">
          <cell r="A282">
            <v>29202</v>
          </cell>
          <cell r="B282" t="str">
            <v>Manufacture of trailers and semi-trailers</v>
          </cell>
        </row>
        <row r="283">
          <cell r="A283">
            <v>29203</v>
          </cell>
          <cell r="B283" t="str">
            <v>Manufacture of caravans</v>
          </cell>
        </row>
        <row r="284">
          <cell r="A284">
            <v>29310</v>
          </cell>
          <cell r="B284" t="str">
            <v>Manufacture of electrical and electronic equipment for motor vehicles and their engines</v>
          </cell>
        </row>
        <row r="285">
          <cell r="A285">
            <v>29320</v>
          </cell>
          <cell r="B285" t="str">
            <v>Manufacture of other parts and accessories for motor vehicles</v>
          </cell>
        </row>
        <row r="286">
          <cell r="A286">
            <v>30110</v>
          </cell>
          <cell r="B286" t="str">
            <v>Building of ships and floating structures</v>
          </cell>
        </row>
        <row r="287">
          <cell r="A287">
            <v>30120</v>
          </cell>
          <cell r="B287" t="str">
            <v>Building of pleasure and sporting boats</v>
          </cell>
        </row>
        <row r="288">
          <cell r="A288">
            <v>30200</v>
          </cell>
          <cell r="B288" t="str">
            <v>Manufacture of railway locomotives and rolling stock</v>
          </cell>
        </row>
        <row r="289">
          <cell r="A289">
            <v>30300</v>
          </cell>
          <cell r="B289" t="str">
            <v>Manufacture of air and spacecraft and related machinery</v>
          </cell>
        </row>
        <row r="290">
          <cell r="A290">
            <v>30400</v>
          </cell>
          <cell r="B290" t="str">
            <v>Manufacture of military fighting vehicles</v>
          </cell>
        </row>
        <row r="291">
          <cell r="A291">
            <v>30910</v>
          </cell>
          <cell r="B291" t="str">
            <v>Manufacture of motorcycles</v>
          </cell>
        </row>
        <row r="292">
          <cell r="A292">
            <v>30920</v>
          </cell>
          <cell r="B292" t="str">
            <v>Manufacture of bicycles and invalid carriages</v>
          </cell>
        </row>
        <row r="293">
          <cell r="A293">
            <v>30990</v>
          </cell>
          <cell r="B293" t="str">
            <v>Manufacture of other transport equipment n.e.c.</v>
          </cell>
        </row>
        <row r="294">
          <cell r="A294">
            <v>31010</v>
          </cell>
          <cell r="B294" t="str">
            <v>Manufacture of office and shop furniture</v>
          </cell>
        </row>
        <row r="295">
          <cell r="A295">
            <v>31020</v>
          </cell>
          <cell r="B295" t="str">
            <v>Manufacture of kitchen furniture</v>
          </cell>
        </row>
        <row r="296">
          <cell r="A296">
            <v>31030</v>
          </cell>
          <cell r="B296" t="str">
            <v>Manufacture of mattresses</v>
          </cell>
        </row>
        <row r="297">
          <cell r="A297">
            <v>31090</v>
          </cell>
          <cell r="B297" t="str">
            <v>Manufacture of other furniture</v>
          </cell>
        </row>
        <row r="298">
          <cell r="A298">
            <v>32110</v>
          </cell>
          <cell r="B298" t="str">
            <v>Striking of coins</v>
          </cell>
        </row>
        <row r="299">
          <cell r="A299">
            <v>32120</v>
          </cell>
          <cell r="B299" t="str">
            <v>Manufacture of jewellery and related articles</v>
          </cell>
        </row>
        <row r="300">
          <cell r="A300">
            <v>32130</v>
          </cell>
          <cell r="B300" t="str">
            <v>Manufacture of imitation jewellery and related articles</v>
          </cell>
        </row>
        <row r="301">
          <cell r="A301">
            <v>32200</v>
          </cell>
          <cell r="B301" t="str">
            <v>Manufacture of musical instruments</v>
          </cell>
        </row>
        <row r="302">
          <cell r="A302">
            <v>32300</v>
          </cell>
          <cell r="B302" t="str">
            <v>Manufacture of sports goods</v>
          </cell>
        </row>
        <row r="303">
          <cell r="A303">
            <v>32401</v>
          </cell>
          <cell r="B303" t="str">
            <v>Manufacture of professional and arcade games and toys</v>
          </cell>
        </row>
        <row r="304">
          <cell r="A304">
            <v>32409</v>
          </cell>
          <cell r="B304" t="str">
            <v>Manufacture of other games and toys, n.e.c.</v>
          </cell>
        </row>
        <row r="305">
          <cell r="A305">
            <v>32500</v>
          </cell>
          <cell r="B305" t="str">
            <v>Manufacture of medical and dental instruments and supplies</v>
          </cell>
        </row>
        <row r="306">
          <cell r="A306">
            <v>32910</v>
          </cell>
          <cell r="B306" t="str">
            <v>Manufacture of brooms and brushes</v>
          </cell>
        </row>
        <row r="307">
          <cell r="A307">
            <v>32990</v>
          </cell>
          <cell r="B307" t="str">
            <v>Other manufacturing n.e.c.</v>
          </cell>
        </row>
        <row r="308">
          <cell r="A308">
            <v>33110</v>
          </cell>
          <cell r="B308" t="str">
            <v>Repair of fabricated metal products</v>
          </cell>
        </row>
        <row r="309">
          <cell r="A309">
            <v>33120</v>
          </cell>
          <cell r="B309" t="str">
            <v>Repair of machinery</v>
          </cell>
        </row>
        <row r="310">
          <cell r="A310">
            <v>33130</v>
          </cell>
          <cell r="B310" t="str">
            <v>Repair of electronic and optical equipment</v>
          </cell>
        </row>
        <row r="311">
          <cell r="A311">
            <v>33140</v>
          </cell>
          <cell r="B311" t="str">
            <v>Repair of electrical equipment</v>
          </cell>
        </row>
        <row r="312">
          <cell r="A312">
            <v>33150</v>
          </cell>
          <cell r="B312" t="str">
            <v>Repair and maintenance of ships and boats</v>
          </cell>
        </row>
        <row r="313">
          <cell r="A313">
            <v>33160</v>
          </cell>
          <cell r="B313" t="str">
            <v>Repair and maintenance of aircraft and spacecraft</v>
          </cell>
        </row>
        <row r="314">
          <cell r="A314">
            <v>33170</v>
          </cell>
          <cell r="B314" t="str">
            <v>Repair and maintenance of other transport equipment n.e.c.</v>
          </cell>
        </row>
        <row r="315">
          <cell r="A315">
            <v>33190</v>
          </cell>
          <cell r="B315" t="str">
            <v>Repair of other equipment</v>
          </cell>
        </row>
        <row r="316">
          <cell r="A316">
            <v>33200</v>
          </cell>
          <cell r="B316" t="str">
            <v>Installation of industrial machinery and equipment</v>
          </cell>
        </row>
        <row r="317">
          <cell r="A317">
            <v>35110</v>
          </cell>
          <cell r="B317" t="str">
            <v>Production of electricity</v>
          </cell>
        </row>
        <row r="318">
          <cell r="A318">
            <v>35120</v>
          </cell>
          <cell r="B318" t="str">
            <v>Transmission of electricity</v>
          </cell>
        </row>
        <row r="319">
          <cell r="A319">
            <v>35130</v>
          </cell>
          <cell r="B319" t="str">
            <v>Distribution of electricity</v>
          </cell>
        </row>
        <row r="320">
          <cell r="A320">
            <v>35140</v>
          </cell>
          <cell r="B320" t="str">
            <v>Trade of electricity</v>
          </cell>
        </row>
        <row r="321">
          <cell r="A321">
            <v>35210</v>
          </cell>
          <cell r="B321" t="str">
            <v>Manufacture of gas</v>
          </cell>
        </row>
        <row r="322">
          <cell r="A322">
            <v>35220</v>
          </cell>
          <cell r="B322" t="str">
            <v>Distribution of gaseous fuels through mains</v>
          </cell>
        </row>
        <row r="323">
          <cell r="A323">
            <v>35230</v>
          </cell>
          <cell r="B323" t="str">
            <v>Trade of gas through mains</v>
          </cell>
        </row>
        <row r="324">
          <cell r="A324">
            <v>35300</v>
          </cell>
          <cell r="B324" t="str">
            <v>Steam and air conditioning supply</v>
          </cell>
        </row>
        <row r="325">
          <cell r="A325">
            <v>36000</v>
          </cell>
          <cell r="B325" t="str">
            <v>Water collection, treatment and supply</v>
          </cell>
        </row>
        <row r="326">
          <cell r="A326">
            <v>37000</v>
          </cell>
          <cell r="B326" t="str">
            <v>Sewerage</v>
          </cell>
        </row>
        <row r="327">
          <cell r="A327">
            <v>38110</v>
          </cell>
          <cell r="B327" t="str">
            <v>Collection of non-hazardous waste</v>
          </cell>
        </row>
        <row r="328">
          <cell r="A328">
            <v>38120</v>
          </cell>
          <cell r="B328" t="str">
            <v>Collection of hazardous waste</v>
          </cell>
        </row>
        <row r="329">
          <cell r="A329">
            <v>38210</v>
          </cell>
          <cell r="B329" t="str">
            <v>Treatment and disposal of non-hazardous waste</v>
          </cell>
        </row>
        <row r="330">
          <cell r="A330">
            <v>38220</v>
          </cell>
          <cell r="B330" t="str">
            <v>Treatment and disposal of hazardous waste</v>
          </cell>
        </row>
        <row r="331">
          <cell r="A331">
            <v>38310</v>
          </cell>
          <cell r="B331" t="str">
            <v>Dismantling of wrecks</v>
          </cell>
        </row>
        <row r="332">
          <cell r="A332">
            <v>38320</v>
          </cell>
          <cell r="B332" t="str">
            <v>Recovery of sorted materials</v>
          </cell>
        </row>
        <row r="333">
          <cell r="A333">
            <v>39000</v>
          </cell>
          <cell r="B333" t="str">
            <v>Remediation activities and other waste management services</v>
          </cell>
        </row>
        <row r="334">
          <cell r="A334">
            <v>41100</v>
          </cell>
          <cell r="B334" t="str">
            <v>Development of building projects</v>
          </cell>
        </row>
        <row r="335">
          <cell r="A335">
            <v>41201</v>
          </cell>
          <cell r="B335" t="str">
            <v>Construction of commercial buildings</v>
          </cell>
        </row>
        <row r="336">
          <cell r="A336">
            <v>41202</v>
          </cell>
          <cell r="B336" t="str">
            <v>Construction of domestic buildings</v>
          </cell>
        </row>
        <row r="337">
          <cell r="A337">
            <v>42110</v>
          </cell>
          <cell r="B337" t="str">
            <v>Construction of roads and motorways</v>
          </cell>
        </row>
        <row r="338">
          <cell r="A338">
            <v>42120</v>
          </cell>
          <cell r="B338" t="str">
            <v>Construction of railways and underground railways</v>
          </cell>
        </row>
        <row r="339">
          <cell r="A339">
            <v>42130</v>
          </cell>
          <cell r="B339" t="str">
            <v>Construction of bridges and tunnels</v>
          </cell>
        </row>
        <row r="340">
          <cell r="A340">
            <v>42210</v>
          </cell>
          <cell r="B340" t="str">
            <v>Construction of utility projects for fluids</v>
          </cell>
        </row>
        <row r="341">
          <cell r="A341">
            <v>42220</v>
          </cell>
          <cell r="B341" t="str">
            <v>Construction of utility projects for electricity and telecommunications</v>
          </cell>
        </row>
        <row r="342">
          <cell r="A342">
            <v>42910</v>
          </cell>
          <cell r="B342" t="str">
            <v>Construction of water projects</v>
          </cell>
        </row>
        <row r="343">
          <cell r="A343">
            <v>42990</v>
          </cell>
          <cell r="B343" t="str">
            <v>Construction of other civil engineering projects n.e.c.</v>
          </cell>
        </row>
        <row r="344">
          <cell r="A344">
            <v>43110</v>
          </cell>
          <cell r="B344" t="str">
            <v>Demolition</v>
          </cell>
        </row>
        <row r="345">
          <cell r="A345">
            <v>43120</v>
          </cell>
          <cell r="B345" t="str">
            <v>Site preparation</v>
          </cell>
        </row>
        <row r="346">
          <cell r="A346">
            <v>43130</v>
          </cell>
          <cell r="B346" t="str">
            <v>Test drilling and boring</v>
          </cell>
        </row>
        <row r="347">
          <cell r="A347">
            <v>43210</v>
          </cell>
          <cell r="B347" t="str">
            <v>Electrical installation</v>
          </cell>
        </row>
        <row r="348">
          <cell r="A348">
            <v>43220</v>
          </cell>
          <cell r="B348" t="str">
            <v>Plumbing, heat and air-conditioning installation</v>
          </cell>
        </row>
        <row r="349">
          <cell r="A349">
            <v>43290</v>
          </cell>
          <cell r="B349" t="str">
            <v>Other construction installation</v>
          </cell>
        </row>
        <row r="350">
          <cell r="A350">
            <v>43310</v>
          </cell>
          <cell r="B350" t="str">
            <v>Plastering</v>
          </cell>
        </row>
        <row r="351">
          <cell r="A351">
            <v>43320</v>
          </cell>
          <cell r="B351" t="str">
            <v>Joinery installation</v>
          </cell>
        </row>
        <row r="352">
          <cell r="A352">
            <v>43330</v>
          </cell>
          <cell r="B352" t="str">
            <v>Floor and wall covering</v>
          </cell>
        </row>
        <row r="353">
          <cell r="A353">
            <v>43341</v>
          </cell>
          <cell r="B353" t="str">
            <v>Painting</v>
          </cell>
        </row>
        <row r="354">
          <cell r="A354">
            <v>43342</v>
          </cell>
          <cell r="B354" t="str">
            <v>Glazing</v>
          </cell>
        </row>
        <row r="355">
          <cell r="A355">
            <v>43390</v>
          </cell>
          <cell r="B355" t="str">
            <v>Other building completion and finishing</v>
          </cell>
        </row>
        <row r="356">
          <cell r="A356">
            <v>43910</v>
          </cell>
          <cell r="B356" t="str">
            <v>Roofing activities</v>
          </cell>
        </row>
        <row r="357">
          <cell r="A357">
            <v>43991</v>
          </cell>
          <cell r="B357" t="str">
            <v>Scaffold erection</v>
          </cell>
        </row>
        <row r="358">
          <cell r="A358">
            <v>43999</v>
          </cell>
          <cell r="B358" t="str">
            <v>Other specialised construction activities n.e.c.</v>
          </cell>
        </row>
        <row r="359">
          <cell r="A359">
            <v>45111</v>
          </cell>
          <cell r="B359" t="str">
            <v>Sale of new cars and light motor vehicles</v>
          </cell>
        </row>
        <row r="360">
          <cell r="A360">
            <v>45112</v>
          </cell>
          <cell r="B360" t="str">
            <v>Sale of used cars and light motor vehicles</v>
          </cell>
        </row>
        <row r="361">
          <cell r="A361">
            <v>45190</v>
          </cell>
          <cell r="B361" t="str">
            <v>Sale of other motor vehicles</v>
          </cell>
        </row>
        <row r="362">
          <cell r="A362">
            <v>45200</v>
          </cell>
          <cell r="B362" t="str">
            <v>Maintenance and repair of motor vehicles</v>
          </cell>
        </row>
        <row r="363">
          <cell r="A363">
            <v>45310</v>
          </cell>
          <cell r="B363" t="str">
            <v>Wholesale trade of motor vehicle parts and accessories</v>
          </cell>
        </row>
        <row r="364">
          <cell r="A364">
            <v>45320</v>
          </cell>
          <cell r="B364" t="str">
            <v>Retail trade of motor vehicle parts and accessories</v>
          </cell>
        </row>
        <row r="365">
          <cell r="A365">
            <v>45400</v>
          </cell>
          <cell r="B365" t="str">
            <v>Sale, maintenance and repair of motorcycles and related parts and accessories</v>
          </cell>
        </row>
        <row r="366">
          <cell r="A366">
            <v>46110</v>
          </cell>
          <cell r="B366" t="str">
            <v>Agents selling agricultural raw materials, livestock, textile raw materials and semi-finished goods</v>
          </cell>
        </row>
        <row r="367">
          <cell r="A367">
            <v>46120</v>
          </cell>
          <cell r="B367" t="str">
            <v>Agents involved in the sale of fuels, ores, metals and industrial chemicals</v>
          </cell>
        </row>
        <row r="368">
          <cell r="A368">
            <v>46130</v>
          </cell>
          <cell r="B368" t="str">
            <v>Agents involved in the sale of timber and building materials</v>
          </cell>
        </row>
        <row r="369">
          <cell r="A369">
            <v>46140</v>
          </cell>
          <cell r="B369" t="str">
            <v>Agents involved in the sale of machinery, industrial equipment, ships and aircraft</v>
          </cell>
        </row>
        <row r="370">
          <cell r="A370">
            <v>46150</v>
          </cell>
          <cell r="B370" t="str">
            <v>Agents involved in the sale of furniture, household goods, hardware and ironmongery</v>
          </cell>
        </row>
        <row r="371">
          <cell r="A371">
            <v>46160</v>
          </cell>
          <cell r="B371" t="str">
            <v>Agents involved in the sale of textiles, clothing, fur, footwear and leather goods</v>
          </cell>
        </row>
        <row r="372">
          <cell r="A372">
            <v>46170</v>
          </cell>
          <cell r="B372" t="str">
            <v>Agents involved in the sale of food, beverages and tobacco</v>
          </cell>
        </row>
        <row r="373">
          <cell r="A373">
            <v>46180</v>
          </cell>
          <cell r="B373" t="str">
            <v>Agents specialized in the sale of other particular products</v>
          </cell>
        </row>
        <row r="374">
          <cell r="A374">
            <v>46190</v>
          </cell>
          <cell r="B374" t="str">
            <v>Agents involved in the sale of a variety of goods</v>
          </cell>
        </row>
        <row r="375">
          <cell r="A375">
            <v>46210</v>
          </cell>
          <cell r="B375" t="str">
            <v>Wholesale of grain, unmanufactured tobacco, seeds and animal feeds</v>
          </cell>
        </row>
        <row r="376">
          <cell r="A376">
            <v>46220</v>
          </cell>
          <cell r="B376" t="str">
            <v>Wholesale of flowers and plants</v>
          </cell>
        </row>
        <row r="377">
          <cell r="A377">
            <v>46230</v>
          </cell>
          <cell r="B377" t="str">
            <v>Wholesale of live animals</v>
          </cell>
        </row>
        <row r="378">
          <cell r="A378">
            <v>46240</v>
          </cell>
          <cell r="B378" t="str">
            <v>Wholesale of hides, skins and leather</v>
          </cell>
        </row>
        <row r="379">
          <cell r="A379">
            <v>46310</v>
          </cell>
          <cell r="B379" t="str">
            <v>Wholesale of fruit and vegetables</v>
          </cell>
        </row>
        <row r="380">
          <cell r="A380">
            <v>46320</v>
          </cell>
          <cell r="B380" t="str">
            <v>Wholesale of meat and meat products</v>
          </cell>
        </row>
        <row r="381">
          <cell r="A381">
            <v>46330</v>
          </cell>
          <cell r="B381" t="str">
            <v>Wholesale of dairy products, eggs and edible oils and fats</v>
          </cell>
        </row>
        <row r="382">
          <cell r="A382">
            <v>46341</v>
          </cell>
          <cell r="B382" t="str">
            <v>Wholesale of fruit and vegetable juices, mineral water and soft drinks</v>
          </cell>
        </row>
        <row r="383">
          <cell r="A383">
            <v>46342</v>
          </cell>
          <cell r="B383" t="str">
            <v>Wholesale of wine, beer, spirits and other alcoholic beverages</v>
          </cell>
        </row>
        <row r="384">
          <cell r="A384">
            <v>46350</v>
          </cell>
          <cell r="B384" t="str">
            <v>Wholesale of tobacco products</v>
          </cell>
        </row>
        <row r="385">
          <cell r="A385">
            <v>46360</v>
          </cell>
          <cell r="B385" t="str">
            <v>Wholesale of sugar and chocolate and sugar confectionery</v>
          </cell>
        </row>
        <row r="386">
          <cell r="A386">
            <v>46370</v>
          </cell>
          <cell r="B386" t="str">
            <v>Wholesale of coffee, tea, cocoa and spices</v>
          </cell>
        </row>
        <row r="387">
          <cell r="A387">
            <v>46380</v>
          </cell>
          <cell r="B387" t="str">
            <v>Wholesale of other food, including fish, crustaceans and molluscs</v>
          </cell>
        </row>
        <row r="388">
          <cell r="A388">
            <v>46390</v>
          </cell>
          <cell r="B388" t="str">
            <v>Non-specialised wholesale of food, beverages and tobacco</v>
          </cell>
        </row>
        <row r="389">
          <cell r="A389">
            <v>46410</v>
          </cell>
          <cell r="B389" t="str">
            <v>Wholesale of textiles</v>
          </cell>
        </row>
        <row r="390">
          <cell r="A390">
            <v>46420</v>
          </cell>
          <cell r="B390" t="str">
            <v>Wholesale of clothing and footwear</v>
          </cell>
        </row>
        <row r="391">
          <cell r="A391">
            <v>46431</v>
          </cell>
          <cell r="B391" t="str">
            <v>Wholesale of audio tapes, records, CDs and video tapes and the equipment on which these are played</v>
          </cell>
        </row>
        <row r="392">
          <cell r="A392">
            <v>46439</v>
          </cell>
          <cell r="B392" t="str">
            <v>Wholesale of radio, television goods &amp; electrical household appliances (other than records, tapes, CD's &amp; video tapes and the equipment used for playing them)</v>
          </cell>
        </row>
        <row r="393">
          <cell r="A393">
            <v>46440</v>
          </cell>
          <cell r="B393" t="str">
            <v>Wholesale of china and glassware and cleaning materials</v>
          </cell>
        </row>
        <row r="394">
          <cell r="A394">
            <v>46450</v>
          </cell>
          <cell r="B394" t="str">
            <v>Wholesale of perfume and cosmetics</v>
          </cell>
        </row>
        <row r="395">
          <cell r="A395">
            <v>46460</v>
          </cell>
          <cell r="B395" t="str">
            <v>Wholesale of pharmaceutical goods</v>
          </cell>
        </row>
        <row r="396">
          <cell r="A396">
            <v>46470</v>
          </cell>
          <cell r="B396" t="str">
            <v>Wholesale of furniture, carpets and lighting equipment</v>
          </cell>
        </row>
        <row r="397">
          <cell r="A397">
            <v>46480</v>
          </cell>
          <cell r="B397" t="str">
            <v>Wholesale of watches and jewellery</v>
          </cell>
        </row>
        <row r="398">
          <cell r="A398">
            <v>46491</v>
          </cell>
          <cell r="B398" t="str">
            <v>Wholesale of musical instruments</v>
          </cell>
        </row>
        <row r="399">
          <cell r="A399">
            <v>46499</v>
          </cell>
          <cell r="B399" t="str">
            <v>Wholesale of household goods (other than musical instruments) n.e.c.</v>
          </cell>
        </row>
        <row r="400">
          <cell r="A400">
            <v>46510</v>
          </cell>
          <cell r="B400" t="str">
            <v>Wholesale of computers, computer peripheral equipment and software</v>
          </cell>
        </row>
        <row r="401">
          <cell r="A401">
            <v>46520</v>
          </cell>
          <cell r="B401" t="str">
            <v>Wholesale of electronic and telecommunications equipment and parts</v>
          </cell>
        </row>
        <row r="402">
          <cell r="A402">
            <v>46610</v>
          </cell>
          <cell r="B402" t="str">
            <v>Wholesale of agricultural machinery, equipment and supplies</v>
          </cell>
        </row>
        <row r="403">
          <cell r="A403">
            <v>46620</v>
          </cell>
          <cell r="B403" t="str">
            <v>Wholesale of machine tools</v>
          </cell>
        </row>
        <row r="404">
          <cell r="A404">
            <v>46630</v>
          </cell>
          <cell r="B404" t="str">
            <v>Wholesale of mining, construction and civil engineering machinery</v>
          </cell>
        </row>
        <row r="405">
          <cell r="A405">
            <v>46640</v>
          </cell>
          <cell r="B405" t="str">
            <v>Wholesale of machinery for the textile industry and of sewing and knitting machines</v>
          </cell>
        </row>
        <row r="406">
          <cell r="A406">
            <v>46650</v>
          </cell>
          <cell r="B406" t="str">
            <v>Wholesale of office furniture</v>
          </cell>
        </row>
        <row r="407">
          <cell r="A407">
            <v>46660</v>
          </cell>
          <cell r="B407" t="str">
            <v>Wholesale of other office machinery and equipment</v>
          </cell>
        </row>
        <row r="408">
          <cell r="A408">
            <v>46690</v>
          </cell>
          <cell r="B408" t="str">
            <v>Wholesale of other machinery and equipment</v>
          </cell>
        </row>
        <row r="409">
          <cell r="A409">
            <v>46711</v>
          </cell>
          <cell r="B409" t="str">
            <v>Wholesale of petroleum and petroleum products</v>
          </cell>
        </row>
        <row r="410">
          <cell r="A410">
            <v>46719</v>
          </cell>
          <cell r="B410" t="str">
            <v>Wholesale of other fuels and related products</v>
          </cell>
        </row>
        <row r="411">
          <cell r="A411">
            <v>46720</v>
          </cell>
          <cell r="B411" t="str">
            <v>Wholesale of metals and metal ores</v>
          </cell>
        </row>
        <row r="412">
          <cell r="A412">
            <v>46730</v>
          </cell>
          <cell r="B412" t="str">
            <v>Wholesale of wood, construction materials and sanitary equipment</v>
          </cell>
        </row>
        <row r="413">
          <cell r="A413">
            <v>46740</v>
          </cell>
          <cell r="B413" t="str">
            <v>Wholesale of hardware, plumbing and heating equipment and supplies</v>
          </cell>
        </row>
        <row r="414">
          <cell r="A414">
            <v>46750</v>
          </cell>
          <cell r="B414" t="str">
            <v>Wholesale of chemical products</v>
          </cell>
        </row>
        <row r="415">
          <cell r="A415">
            <v>46760</v>
          </cell>
          <cell r="B415" t="str">
            <v>Wholesale of other intermediate products</v>
          </cell>
        </row>
        <row r="416">
          <cell r="A416">
            <v>46770</v>
          </cell>
          <cell r="B416" t="str">
            <v>Wholesale of waste and scrap</v>
          </cell>
        </row>
        <row r="417">
          <cell r="A417">
            <v>46900</v>
          </cell>
          <cell r="B417" t="str">
            <v>Non-specialised wholesale trade</v>
          </cell>
        </row>
        <row r="418">
          <cell r="A418">
            <v>47110</v>
          </cell>
          <cell r="B418" t="str">
            <v>Retail sale in non-specialised stores with food, beverages or tobacco predominating</v>
          </cell>
        </row>
        <row r="419">
          <cell r="A419">
            <v>47190</v>
          </cell>
          <cell r="B419" t="str">
            <v>Other retail sale in non-specialised stores</v>
          </cell>
        </row>
        <row r="420">
          <cell r="A420">
            <v>47210</v>
          </cell>
          <cell r="B420" t="str">
            <v>Retail sale of fruit and vegetables in specialised stores</v>
          </cell>
        </row>
        <row r="421">
          <cell r="A421">
            <v>47220</v>
          </cell>
          <cell r="B421" t="str">
            <v>Retail sale of meat and meat products in specialised stores</v>
          </cell>
        </row>
        <row r="422">
          <cell r="A422">
            <v>47230</v>
          </cell>
          <cell r="B422" t="str">
            <v>Retail sale of fish, crustaceans and molluscs in specialised stores</v>
          </cell>
        </row>
        <row r="423">
          <cell r="A423">
            <v>47240</v>
          </cell>
          <cell r="B423" t="str">
            <v>Retail sale of bread, cakes, flour confectionery and sugar confectionery in specialised stores</v>
          </cell>
        </row>
        <row r="424">
          <cell r="A424">
            <v>47250</v>
          </cell>
          <cell r="B424" t="str">
            <v>Retail sale of beverages in specialised stores</v>
          </cell>
        </row>
        <row r="425">
          <cell r="A425">
            <v>47260</v>
          </cell>
          <cell r="B425" t="str">
            <v>Retail sale of tobacco products in specialised stores</v>
          </cell>
        </row>
        <row r="426">
          <cell r="A426">
            <v>47290</v>
          </cell>
          <cell r="B426" t="str">
            <v>Other retail sale of food in specialised stores</v>
          </cell>
        </row>
        <row r="427">
          <cell r="A427">
            <v>47300</v>
          </cell>
          <cell r="B427" t="str">
            <v>Retail sale of automotive fuel in specialised stores</v>
          </cell>
        </row>
        <row r="428">
          <cell r="A428">
            <v>47410</v>
          </cell>
          <cell r="B428" t="str">
            <v>Retail sale of computers, peripheral units and software in specialised stores</v>
          </cell>
        </row>
        <row r="429">
          <cell r="A429">
            <v>47421</v>
          </cell>
          <cell r="B429" t="str">
            <v>Retail sale of mobile telephones</v>
          </cell>
        </row>
        <row r="430">
          <cell r="A430">
            <v>47429</v>
          </cell>
          <cell r="B430" t="str">
            <v>Retail sale of telecommunications equipment other than mobile telephones</v>
          </cell>
        </row>
        <row r="431">
          <cell r="A431">
            <v>47430</v>
          </cell>
          <cell r="B431" t="str">
            <v>Retail sale of audio and video equipment in specialised stores</v>
          </cell>
        </row>
        <row r="432">
          <cell r="A432">
            <v>47510</v>
          </cell>
          <cell r="B432" t="str">
            <v>Retail sale of textiles in specialised stores</v>
          </cell>
        </row>
        <row r="433">
          <cell r="A433">
            <v>47520</v>
          </cell>
          <cell r="B433" t="str">
            <v>Retail sale of hardware, paints and glass in specialised stores</v>
          </cell>
        </row>
        <row r="434">
          <cell r="A434">
            <v>47530</v>
          </cell>
          <cell r="B434" t="str">
            <v>Retail sale of carpets, rugs, wall and floor coverings in specialised stores</v>
          </cell>
        </row>
        <row r="435">
          <cell r="A435">
            <v>47540</v>
          </cell>
          <cell r="B435" t="str">
            <v>Retail sale of electrical household appliances in specialised stores</v>
          </cell>
        </row>
        <row r="436">
          <cell r="A436">
            <v>47591</v>
          </cell>
          <cell r="B436" t="str">
            <v>Retail sale of musical instruments and scores</v>
          </cell>
        </row>
        <row r="437">
          <cell r="A437">
            <v>47599</v>
          </cell>
          <cell r="B437" t="str">
            <v>Retail of furniture, lighting, and similar (not musical instruments or scores) in specialised store</v>
          </cell>
        </row>
        <row r="438">
          <cell r="A438">
            <v>47610</v>
          </cell>
          <cell r="B438" t="str">
            <v>Retail sale of books in specialised stores</v>
          </cell>
        </row>
        <row r="439">
          <cell r="A439">
            <v>47620</v>
          </cell>
          <cell r="B439" t="str">
            <v>Retail sale of newspapers and stationery in specialised stores</v>
          </cell>
        </row>
        <row r="440">
          <cell r="A440">
            <v>47630</v>
          </cell>
          <cell r="B440" t="str">
            <v>Retail sale of music and video recordings in specialised stores</v>
          </cell>
        </row>
        <row r="441">
          <cell r="A441">
            <v>47640</v>
          </cell>
          <cell r="B441" t="str">
            <v>Retail sale of sports goods, fishing gear, camping goods, boats and bicycles</v>
          </cell>
        </row>
        <row r="442">
          <cell r="A442">
            <v>47650</v>
          </cell>
          <cell r="B442" t="str">
            <v>Retail sale of games and toys in specialised stores</v>
          </cell>
        </row>
        <row r="443">
          <cell r="A443">
            <v>47710</v>
          </cell>
          <cell r="B443" t="str">
            <v>Retail sale of clothing in specialised stores</v>
          </cell>
        </row>
        <row r="444">
          <cell r="A444">
            <v>47721</v>
          </cell>
          <cell r="B444" t="str">
            <v>Retail sale of footwear in specialised stores</v>
          </cell>
        </row>
        <row r="445">
          <cell r="A445">
            <v>47722</v>
          </cell>
          <cell r="B445" t="str">
            <v>Retail sale of leather goods in specialised stores</v>
          </cell>
        </row>
        <row r="446">
          <cell r="A446">
            <v>47730</v>
          </cell>
          <cell r="B446" t="str">
            <v>Dispensing chemist in specialised stores</v>
          </cell>
        </row>
        <row r="447">
          <cell r="A447">
            <v>47741</v>
          </cell>
          <cell r="B447" t="str">
            <v>Retail sale of hearing aids</v>
          </cell>
        </row>
        <row r="448">
          <cell r="A448">
            <v>47749</v>
          </cell>
          <cell r="B448" t="str">
            <v>Retail sale of medical and orthopaedic goods in specialised stores (not incl. hearing aids) n.e.c.</v>
          </cell>
        </row>
        <row r="449">
          <cell r="A449">
            <v>47750</v>
          </cell>
          <cell r="B449" t="str">
            <v>Retail sale of cosmetic and toilet articles in specialised stores</v>
          </cell>
        </row>
        <row r="450">
          <cell r="A450">
            <v>47760</v>
          </cell>
          <cell r="B450" t="str">
            <v>Retail sale of flowers, plants, seeds, fertilizers, pet animals and pet food in specialised stores</v>
          </cell>
        </row>
        <row r="451">
          <cell r="A451">
            <v>47770</v>
          </cell>
          <cell r="B451" t="str">
            <v>Retail sale of watches and jewellery in specialised stores</v>
          </cell>
        </row>
        <row r="452">
          <cell r="A452">
            <v>47781</v>
          </cell>
          <cell r="B452" t="str">
            <v>Retail sale in commercial art galleries</v>
          </cell>
        </row>
        <row r="453">
          <cell r="A453">
            <v>47782</v>
          </cell>
          <cell r="B453" t="str">
            <v>Retail sale by opticians</v>
          </cell>
        </row>
        <row r="454">
          <cell r="A454">
            <v>47789</v>
          </cell>
          <cell r="B454" t="str">
            <v>Other retail sale of new goods in specialised stores (not commercial art galleries and opticians)</v>
          </cell>
        </row>
        <row r="455">
          <cell r="A455">
            <v>47791</v>
          </cell>
          <cell r="B455" t="str">
            <v>Retail sale of antiques including antique books in stores</v>
          </cell>
        </row>
        <row r="456">
          <cell r="A456">
            <v>47799</v>
          </cell>
          <cell r="B456" t="str">
            <v>Retail sale of other second-hand goods in stores (not incl. antiques)</v>
          </cell>
        </row>
        <row r="457">
          <cell r="A457">
            <v>47810</v>
          </cell>
          <cell r="B457" t="str">
            <v>Retail sale via stalls and markets of food, beverages and tobacco products</v>
          </cell>
        </row>
        <row r="458">
          <cell r="A458">
            <v>47820</v>
          </cell>
          <cell r="B458" t="str">
            <v>Retail sale via stalls and markets of textiles, clothing and footwear</v>
          </cell>
        </row>
        <row r="459">
          <cell r="A459">
            <v>47890</v>
          </cell>
          <cell r="B459" t="str">
            <v>Retail sale via stalls and markets of other goods</v>
          </cell>
        </row>
        <row r="460">
          <cell r="A460">
            <v>47910</v>
          </cell>
          <cell r="B460" t="str">
            <v>Retail sale via mail order houses or via Internet</v>
          </cell>
        </row>
        <row r="461">
          <cell r="A461">
            <v>47990</v>
          </cell>
          <cell r="B461" t="str">
            <v>Other retail sale not in stores, stalls or markets</v>
          </cell>
        </row>
        <row r="462">
          <cell r="A462">
            <v>49100</v>
          </cell>
          <cell r="B462" t="str">
            <v>Passenger rail transport, interurban</v>
          </cell>
        </row>
        <row r="463">
          <cell r="A463">
            <v>49200</v>
          </cell>
          <cell r="B463" t="str">
            <v>Freight rail transport</v>
          </cell>
        </row>
        <row r="464">
          <cell r="A464">
            <v>49311</v>
          </cell>
          <cell r="B464" t="str">
            <v>Urban and suburban passenger railway transportation by underground, metro and similar systems</v>
          </cell>
        </row>
        <row r="465">
          <cell r="A465">
            <v>49319</v>
          </cell>
          <cell r="B465" t="str">
            <v>Other urban, suburban or metropolitan passenger land transport (not underground, metro or similar)</v>
          </cell>
        </row>
        <row r="466">
          <cell r="A466">
            <v>49320</v>
          </cell>
          <cell r="B466" t="str">
            <v>Taxi operation</v>
          </cell>
        </row>
        <row r="467">
          <cell r="A467">
            <v>49390</v>
          </cell>
          <cell r="B467" t="str">
            <v>Other passenger land transport</v>
          </cell>
        </row>
        <row r="468">
          <cell r="A468">
            <v>49410</v>
          </cell>
          <cell r="B468" t="str">
            <v>Freight transport by road</v>
          </cell>
        </row>
        <row r="469">
          <cell r="A469">
            <v>49420</v>
          </cell>
          <cell r="B469" t="str">
            <v>Removal services</v>
          </cell>
        </row>
        <row r="470">
          <cell r="A470">
            <v>49500</v>
          </cell>
          <cell r="B470" t="str">
            <v>Transport via pipeline</v>
          </cell>
        </row>
        <row r="471">
          <cell r="A471">
            <v>50100</v>
          </cell>
          <cell r="B471" t="str">
            <v>Sea and coastal passenger water transport</v>
          </cell>
        </row>
        <row r="472">
          <cell r="A472">
            <v>50200</v>
          </cell>
          <cell r="B472" t="str">
            <v>Sea and coastal freight water transport</v>
          </cell>
        </row>
        <row r="473">
          <cell r="A473">
            <v>50300</v>
          </cell>
          <cell r="B473" t="str">
            <v>Inland passenger water transport</v>
          </cell>
        </row>
        <row r="474">
          <cell r="A474">
            <v>50400</v>
          </cell>
          <cell r="B474" t="str">
            <v>Inland freight water transport</v>
          </cell>
        </row>
        <row r="475">
          <cell r="A475">
            <v>51101</v>
          </cell>
          <cell r="B475" t="str">
            <v>Scheduled passenger air transport</v>
          </cell>
        </row>
        <row r="476">
          <cell r="A476">
            <v>51102</v>
          </cell>
          <cell r="B476" t="str">
            <v>Non-scheduled passenger air transport</v>
          </cell>
        </row>
        <row r="477">
          <cell r="A477">
            <v>51210</v>
          </cell>
          <cell r="B477" t="str">
            <v>Freight air transport</v>
          </cell>
        </row>
        <row r="478">
          <cell r="A478">
            <v>51220</v>
          </cell>
          <cell r="B478" t="str">
            <v>Space transport</v>
          </cell>
        </row>
        <row r="479">
          <cell r="A479">
            <v>52101</v>
          </cell>
          <cell r="B479" t="str">
            <v>Operation of warehousing and storage facilities for water transport activities</v>
          </cell>
        </row>
        <row r="480">
          <cell r="A480">
            <v>52102</v>
          </cell>
          <cell r="B480" t="str">
            <v>Operation of warehousing and storage facilities for air transport activities</v>
          </cell>
        </row>
        <row r="481">
          <cell r="A481">
            <v>52103</v>
          </cell>
          <cell r="B481" t="str">
            <v>Operation of warehousing and storage facilities for land transport activities</v>
          </cell>
        </row>
        <row r="482">
          <cell r="A482">
            <v>52211</v>
          </cell>
          <cell r="B482" t="str">
            <v>Operation of rail freight terminals</v>
          </cell>
        </row>
        <row r="483">
          <cell r="A483">
            <v>52212</v>
          </cell>
          <cell r="B483" t="str">
            <v>Operation of rail passenger facilities at railway stations</v>
          </cell>
        </row>
        <row r="484">
          <cell r="A484">
            <v>52213</v>
          </cell>
          <cell r="B484" t="str">
            <v>Operation of bus and coach passenger facilities at bus and coach stations</v>
          </cell>
        </row>
        <row r="485">
          <cell r="A485">
            <v>52219</v>
          </cell>
          <cell r="B485" t="str">
            <v>Other service activities incidental to land transportation, n.e.c.</v>
          </cell>
        </row>
        <row r="486">
          <cell r="A486">
            <v>52220</v>
          </cell>
          <cell r="B486" t="str">
            <v>Service activities incidental to water transportation</v>
          </cell>
        </row>
        <row r="487">
          <cell r="A487">
            <v>52230</v>
          </cell>
          <cell r="B487" t="str">
            <v>Service activities incidental to air transportation</v>
          </cell>
        </row>
        <row r="488">
          <cell r="A488">
            <v>52241</v>
          </cell>
          <cell r="B488" t="str">
            <v>Cargo handling for water transport activities</v>
          </cell>
        </row>
        <row r="489">
          <cell r="A489">
            <v>52242</v>
          </cell>
          <cell r="B489" t="str">
            <v>Cargo handling for air transport activities</v>
          </cell>
        </row>
        <row r="490">
          <cell r="A490">
            <v>52243</v>
          </cell>
          <cell r="B490" t="str">
            <v>Cargo handling for land transport activities</v>
          </cell>
        </row>
        <row r="491">
          <cell r="A491">
            <v>52290</v>
          </cell>
          <cell r="B491" t="str">
            <v>Other transportation support activities</v>
          </cell>
        </row>
        <row r="492">
          <cell r="A492">
            <v>53100</v>
          </cell>
          <cell r="B492" t="str">
            <v>Postal activities under universal service obligation</v>
          </cell>
        </row>
        <row r="493">
          <cell r="A493">
            <v>53201</v>
          </cell>
          <cell r="B493" t="str">
            <v>Licensed carriers</v>
          </cell>
        </row>
        <row r="494">
          <cell r="A494">
            <v>53202</v>
          </cell>
          <cell r="B494" t="str">
            <v>Unlicensed carrier</v>
          </cell>
        </row>
        <row r="495">
          <cell r="A495">
            <v>55100</v>
          </cell>
          <cell r="B495" t="str">
            <v>Hotels and similar accommodation</v>
          </cell>
        </row>
        <row r="496">
          <cell r="A496">
            <v>55201</v>
          </cell>
          <cell r="B496" t="str">
            <v>Holiday centres and villages</v>
          </cell>
        </row>
        <row r="497">
          <cell r="A497">
            <v>55202</v>
          </cell>
          <cell r="B497" t="str">
            <v>Youth hostels</v>
          </cell>
        </row>
        <row r="498">
          <cell r="A498">
            <v>55209</v>
          </cell>
          <cell r="B498" t="str">
            <v>Other holiday and other collective accommodation</v>
          </cell>
        </row>
        <row r="499">
          <cell r="A499">
            <v>55300</v>
          </cell>
          <cell r="B499" t="str">
            <v>Recreational vehicle parks, trailer parks and camping grounds</v>
          </cell>
        </row>
        <row r="500">
          <cell r="A500">
            <v>55900</v>
          </cell>
          <cell r="B500" t="str">
            <v>Other accommodation</v>
          </cell>
        </row>
        <row r="501">
          <cell r="A501">
            <v>56101</v>
          </cell>
          <cell r="B501" t="str">
            <v>Licensed restaurants</v>
          </cell>
        </row>
        <row r="502">
          <cell r="A502">
            <v>56102</v>
          </cell>
          <cell r="B502" t="str">
            <v>Unlicensed restaurants and cafes</v>
          </cell>
        </row>
        <row r="503">
          <cell r="A503">
            <v>56103</v>
          </cell>
          <cell r="B503" t="str">
            <v>Take-away food shops and mobile food stands</v>
          </cell>
        </row>
        <row r="504">
          <cell r="A504">
            <v>56210</v>
          </cell>
          <cell r="B504" t="str">
            <v>Event catering activities</v>
          </cell>
        </row>
        <row r="505">
          <cell r="A505">
            <v>56290</v>
          </cell>
          <cell r="B505" t="str">
            <v>Other food services</v>
          </cell>
        </row>
        <row r="506">
          <cell r="A506">
            <v>56301</v>
          </cell>
          <cell r="B506" t="str">
            <v>Licensed clubs</v>
          </cell>
        </row>
        <row r="507">
          <cell r="A507">
            <v>56302</v>
          </cell>
          <cell r="B507" t="str">
            <v>Public houses and bars</v>
          </cell>
        </row>
        <row r="508">
          <cell r="A508">
            <v>58110</v>
          </cell>
          <cell r="B508" t="str">
            <v>Book publishing</v>
          </cell>
        </row>
        <row r="509">
          <cell r="A509">
            <v>58120</v>
          </cell>
          <cell r="B509" t="str">
            <v>Publishing of directories and mailing lists</v>
          </cell>
        </row>
        <row r="510">
          <cell r="A510">
            <v>58130</v>
          </cell>
          <cell r="B510" t="str">
            <v>Publishing of newspapers</v>
          </cell>
        </row>
        <row r="511">
          <cell r="A511">
            <v>58141</v>
          </cell>
          <cell r="B511" t="str">
            <v>Publishing of learned journals</v>
          </cell>
        </row>
        <row r="512">
          <cell r="A512">
            <v>58142</v>
          </cell>
          <cell r="B512" t="str">
            <v>Publishing of  consumer and business journals and periodicals</v>
          </cell>
        </row>
        <row r="513">
          <cell r="A513">
            <v>58190</v>
          </cell>
          <cell r="B513" t="str">
            <v>Other publishing activities</v>
          </cell>
        </row>
        <row r="514">
          <cell r="A514">
            <v>58210</v>
          </cell>
          <cell r="B514" t="str">
            <v>Publishing of computer games</v>
          </cell>
        </row>
        <row r="515">
          <cell r="A515">
            <v>58290</v>
          </cell>
          <cell r="B515" t="str">
            <v>Other software publishing</v>
          </cell>
        </row>
        <row r="516">
          <cell r="A516">
            <v>59111</v>
          </cell>
          <cell r="B516" t="str">
            <v>Motion picture production activities</v>
          </cell>
        </row>
        <row r="517">
          <cell r="A517">
            <v>59112</v>
          </cell>
          <cell r="B517" t="str">
            <v>Video production activities</v>
          </cell>
        </row>
        <row r="518">
          <cell r="A518">
            <v>59113</v>
          </cell>
          <cell r="B518" t="str">
            <v>Television programme production activities</v>
          </cell>
        </row>
        <row r="519">
          <cell r="A519">
            <v>59120</v>
          </cell>
          <cell r="B519" t="str">
            <v>Motion picture, video and television programme post-production activities</v>
          </cell>
        </row>
        <row r="520">
          <cell r="A520">
            <v>59131</v>
          </cell>
          <cell r="B520" t="str">
            <v>Motion picture distribution activities</v>
          </cell>
        </row>
        <row r="521">
          <cell r="A521">
            <v>59132</v>
          </cell>
          <cell r="B521" t="str">
            <v>Video distribution activities</v>
          </cell>
        </row>
        <row r="522">
          <cell r="A522">
            <v>59133</v>
          </cell>
          <cell r="B522" t="str">
            <v>Television programme distribution activities</v>
          </cell>
        </row>
        <row r="523">
          <cell r="A523">
            <v>59140</v>
          </cell>
          <cell r="B523" t="str">
            <v>Motion picture projection activities</v>
          </cell>
        </row>
        <row r="524">
          <cell r="A524">
            <v>59200</v>
          </cell>
          <cell r="B524" t="str">
            <v>Sound recording and music publishing activities</v>
          </cell>
        </row>
        <row r="525">
          <cell r="A525">
            <v>60100</v>
          </cell>
          <cell r="B525" t="str">
            <v>Radio broadcasting</v>
          </cell>
        </row>
        <row r="526">
          <cell r="A526">
            <v>60200</v>
          </cell>
          <cell r="B526" t="str">
            <v>Television programming and broadcasting activities</v>
          </cell>
        </row>
        <row r="527">
          <cell r="A527">
            <v>61100</v>
          </cell>
          <cell r="B527" t="str">
            <v>Wired telecommunications activities</v>
          </cell>
        </row>
        <row r="528">
          <cell r="A528">
            <v>61200</v>
          </cell>
          <cell r="B528" t="str">
            <v>Wireless telecommunications activities</v>
          </cell>
        </row>
        <row r="529">
          <cell r="A529">
            <v>61300</v>
          </cell>
          <cell r="B529" t="str">
            <v>Satellite telecommunications activities</v>
          </cell>
        </row>
        <row r="530">
          <cell r="A530">
            <v>61900</v>
          </cell>
          <cell r="B530" t="str">
            <v>Other telecommunications activities</v>
          </cell>
        </row>
        <row r="531">
          <cell r="A531">
            <v>62011</v>
          </cell>
          <cell r="B531" t="str">
            <v>Ready-made interactive leisure and entertainment software development</v>
          </cell>
        </row>
        <row r="532">
          <cell r="A532">
            <v>62012</v>
          </cell>
          <cell r="B532" t="str">
            <v>Business and domestic software development</v>
          </cell>
        </row>
        <row r="533">
          <cell r="A533">
            <v>62020</v>
          </cell>
          <cell r="B533" t="str">
            <v>Information technology consultancy activities</v>
          </cell>
        </row>
        <row r="534">
          <cell r="A534">
            <v>62030</v>
          </cell>
          <cell r="B534" t="str">
            <v>Computer facilities management activities</v>
          </cell>
        </row>
        <row r="535">
          <cell r="A535">
            <v>62090</v>
          </cell>
          <cell r="B535" t="str">
            <v>Other information technology service activities</v>
          </cell>
        </row>
        <row r="536">
          <cell r="A536">
            <v>63110</v>
          </cell>
          <cell r="B536" t="str">
            <v>Data processing, hosting and related activities</v>
          </cell>
        </row>
        <row r="537">
          <cell r="A537">
            <v>63120</v>
          </cell>
          <cell r="B537" t="str">
            <v>Web portals</v>
          </cell>
        </row>
        <row r="538">
          <cell r="A538">
            <v>63910</v>
          </cell>
          <cell r="B538" t="str">
            <v>News agency activities</v>
          </cell>
        </row>
        <row r="539">
          <cell r="A539">
            <v>63990</v>
          </cell>
          <cell r="B539" t="str">
            <v>Other information service activities n.e.c.</v>
          </cell>
        </row>
        <row r="540">
          <cell r="A540">
            <v>64110</v>
          </cell>
          <cell r="B540" t="str">
            <v>Central banking</v>
          </cell>
        </row>
        <row r="541">
          <cell r="A541">
            <v>64191</v>
          </cell>
          <cell r="B541" t="str">
            <v>Banks</v>
          </cell>
        </row>
        <row r="542">
          <cell r="A542">
            <v>64192</v>
          </cell>
          <cell r="B542" t="str">
            <v>Building societies</v>
          </cell>
        </row>
        <row r="543">
          <cell r="A543">
            <v>64201</v>
          </cell>
          <cell r="B543" t="str">
            <v>Activities of agricultural holding companies</v>
          </cell>
        </row>
        <row r="544">
          <cell r="A544">
            <v>64202</v>
          </cell>
          <cell r="B544" t="str">
            <v>Activities of production holding companies</v>
          </cell>
        </row>
        <row r="545">
          <cell r="A545">
            <v>64203</v>
          </cell>
          <cell r="B545" t="str">
            <v>Activities of construction holding companies</v>
          </cell>
        </row>
        <row r="546">
          <cell r="A546">
            <v>64204</v>
          </cell>
          <cell r="B546" t="str">
            <v>Activities of distribution holding companies</v>
          </cell>
        </row>
        <row r="547">
          <cell r="A547">
            <v>64205</v>
          </cell>
          <cell r="B547" t="str">
            <v>Activities of financial services holding companies</v>
          </cell>
        </row>
        <row r="548">
          <cell r="A548">
            <v>64209</v>
          </cell>
          <cell r="B548" t="str">
            <v>Activities of other holding companies n.e.c.</v>
          </cell>
        </row>
        <row r="549">
          <cell r="A549">
            <v>64301</v>
          </cell>
          <cell r="B549" t="str">
            <v>Activities of investment trusts</v>
          </cell>
        </row>
        <row r="550">
          <cell r="A550">
            <v>64302</v>
          </cell>
          <cell r="B550" t="str">
            <v>Activities of unit trusts</v>
          </cell>
        </row>
        <row r="551">
          <cell r="A551">
            <v>64303</v>
          </cell>
          <cell r="B551" t="str">
            <v>Activities of venture and development capital companies</v>
          </cell>
        </row>
        <row r="552">
          <cell r="A552">
            <v>64304</v>
          </cell>
          <cell r="B552" t="str">
            <v>Activities of open-ended investment companies</v>
          </cell>
        </row>
        <row r="553">
          <cell r="A553">
            <v>64305</v>
          </cell>
          <cell r="B553" t="str">
            <v>Activities of property unit trusts</v>
          </cell>
        </row>
        <row r="554">
          <cell r="A554">
            <v>64306</v>
          </cell>
          <cell r="B554" t="str">
            <v>Activities of real estate investment trusts</v>
          </cell>
        </row>
        <row r="555">
          <cell r="A555">
            <v>64910</v>
          </cell>
          <cell r="B555" t="str">
            <v>Financial leasing</v>
          </cell>
        </row>
        <row r="556">
          <cell r="A556">
            <v>64921</v>
          </cell>
          <cell r="B556" t="str">
            <v>Credit granting by non-deposit taking finance houses and other specialist consumer credit grantors</v>
          </cell>
        </row>
        <row r="557">
          <cell r="A557">
            <v>64922</v>
          </cell>
          <cell r="B557" t="str">
            <v>Activities of mortgage finance companies</v>
          </cell>
        </row>
        <row r="558">
          <cell r="A558">
            <v>64929</v>
          </cell>
          <cell r="B558" t="str">
            <v>Other credit granting n.e.c.</v>
          </cell>
        </row>
        <row r="559">
          <cell r="A559">
            <v>64991</v>
          </cell>
          <cell r="B559" t="str">
            <v>Security dealing on own account</v>
          </cell>
        </row>
        <row r="560">
          <cell r="A560">
            <v>64992</v>
          </cell>
          <cell r="B560" t="str">
            <v>Factoring</v>
          </cell>
        </row>
        <row r="561">
          <cell r="A561">
            <v>64999</v>
          </cell>
          <cell r="B561" t="str">
            <v>Financial intermediation not elsewhere classified</v>
          </cell>
        </row>
        <row r="562">
          <cell r="A562">
            <v>65110</v>
          </cell>
          <cell r="B562" t="str">
            <v>Life insurance</v>
          </cell>
        </row>
        <row r="563">
          <cell r="A563">
            <v>65120</v>
          </cell>
          <cell r="B563" t="str">
            <v>Non-life insurance</v>
          </cell>
        </row>
        <row r="564">
          <cell r="A564">
            <v>65201</v>
          </cell>
          <cell r="B564" t="str">
            <v>Life reinsurance</v>
          </cell>
        </row>
        <row r="565">
          <cell r="A565">
            <v>65202</v>
          </cell>
          <cell r="B565" t="str">
            <v>Non-life reinsurance</v>
          </cell>
        </row>
        <row r="566">
          <cell r="A566">
            <v>65300</v>
          </cell>
          <cell r="B566" t="str">
            <v>Pension funding</v>
          </cell>
        </row>
        <row r="567">
          <cell r="A567">
            <v>66110</v>
          </cell>
          <cell r="B567" t="str">
            <v>Administration of financial markets</v>
          </cell>
        </row>
        <row r="568">
          <cell r="A568">
            <v>66120</v>
          </cell>
          <cell r="B568" t="str">
            <v>Security and commodity contracts dealing activities</v>
          </cell>
        </row>
        <row r="569">
          <cell r="A569">
            <v>66190</v>
          </cell>
          <cell r="B569" t="str">
            <v>Activities auxiliary to financial intermediation n.e.c.</v>
          </cell>
        </row>
        <row r="570">
          <cell r="A570">
            <v>66210</v>
          </cell>
          <cell r="B570" t="str">
            <v>Risk and damage evaluation</v>
          </cell>
        </row>
        <row r="571">
          <cell r="A571">
            <v>66220</v>
          </cell>
          <cell r="B571" t="str">
            <v>Activities of insurance agents and brokers</v>
          </cell>
        </row>
        <row r="572">
          <cell r="A572">
            <v>66290</v>
          </cell>
          <cell r="B572" t="str">
            <v>Other activities auxiliary to insurance and pension funding</v>
          </cell>
        </row>
        <row r="573">
          <cell r="A573">
            <v>66300</v>
          </cell>
          <cell r="B573" t="str">
            <v>Fund management activities</v>
          </cell>
        </row>
        <row r="574">
          <cell r="A574">
            <v>68100</v>
          </cell>
          <cell r="B574" t="str">
            <v>Buying and selling of own real estate</v>
          </cell>
        </row>
        <row r="575">
          <cell r="A575">
            <v>68201</v>
          </cell>
          <cell r="B575" t="str">
            <v>Renting and operating of Housing Association real estate</v>
          </cell>
        </row>
        <row r="576">
          <cell r="A576">
            <v>68202</v>
          </cell>
          <cell r="B576" t="str">
            <v>Letting and operating of conference and exhibition centres</v>
          </cell>
        </row>
        <row r="577">
          <cell r="A577">
            <v>68209</v>
          </cell>
          <cell r="B577" t="str">
            <v>Other letting and operating of own or leased real estate</v>
          </cell>
        </row>
        <row r="578">
          <cell r="A578">
            <v>68310</v>
          </cell>
          <cell r="B578" t="str">
            <v>Real estate agencies</v>
          </cell>
        </row>
        <row r="579">
          <cell r="A579">
            <v>68320</v>
          </cell>
          <cell r="B579" t="str">
            <v>Management of real estate on a fee or contract basis</v>
          </cell>
        </row>
        <row r="580">
          <cell r="A580">
            <v>69101</v>
          </cell>
          <cell r="B580" t="str">
            <v>Barristers at law</v>
          </cell>
        </row>
        <row r="581">
          <cell r="A581">
            <v>69102</v>
          </cell>
          <cell r="B581" t="str">
            <v>Solicitors</v>
          </cell>
        </row>
        <row r="582">
          <cell r="A582">
            <v>69109</v>
          </cell>
          <cell r="B582" t="str">
            <v>Activities of patent and copyright agents; other legal activities n.e.c.</v>
          </cell>
        </row>
        <row r="583">
          <cell r="A583">
            <v>69201</v>
          </cell>
          <cell r="B583" t="str">
            <v>Accounting and auditing activities</v>
          </cell>
        </row>
        <row r="584">
          <cell r="A584">
            <v>69202</v>
          </cell>
          <cell r="B584" t="str">
            <v>Bookkeeping activities</v>
          </cell>
        </row>
        <row r="585">
          <cell r="A585">
            <v>69203</v>
          </cell>
          <cell r="B585" t="str">
            <v>Tax consultancy</v>
          </cell>
        </row>
        <row r="586">
          <cell r="A586">
            <v>70100</v>
          </cell>
          <cell r="B586" t="str">
            <v>Activities of head offices</v>
          </cell>
        </row>
        <row r="587">
          <cell r="A587">
            <v>70210</v>
          </cell>
          <cell r="B587" t="str">
            <v>Public relations and communications activities</v>
          </cell>
        </row>
        <row r="588">
          <cell r="A588">
            <v>70221</v>
          </cell>
          <cell r="B588" t="str">
            <v>Financial management</v>
          </cell>
        </row>
        <row r="589">
          <cell r="A589">
            <v>70229</v>
          </cell>
          <cell r="B589" t="str">
            <v>Management consultancy activities other than financial management</v>
          </cell>
        </row>
        <row r="590">
          <cell r="A590">
            <v>71111</v>
          </cell>
          <cell r="B590" t="str">
            <v>Architectural activities</v>
          </cell>
        </row>
        <row r="591">
          <cell r="A591">
            <v>71112</v>
          </cell>
          <cell r="B591" t="str">
            <v>Urban planning and landscape architectural activities</v>
          </cell>
        </row>
        <row r="592">
          <cell r="A592">
            <v>71121</v>
          </cell>
          <cell r="B592" t="str">
            <v>Engineering design activities for industrial process and production</v>
          </cell>
        </row>
        <row r="593">
          <cell r="A593">
            <v>71122</v>
          </cell>
          <cell r="B593" t="str">
            <v>Engineering related scientific and technical consulting activities</v>
          </cell>
        </row>
        <row r="594">
          <cell r="A594">
            <v>71129</v>
          </cell>
          <cell r="B594" t="str">
            <v>Other engineering activities</v>
          </cell>
        </row>
        <row r="595">
          <cell r="A595">
            <v>71200</v>
          </cell>
          <cell r="B595" t="str">
            <v>Technical testing and analysis</v>
          </cell>
        </row>
        <row r="596">
          <cell r="A596">
            <v>72110</v>
          </cell>
          <cell r="B596" t="str">
            <v>Research and experimental development on biotechnology</v>
          </cell>
        </row>
        <row r="597">
          <cell r="A597">
            <v>72190</v>
          </cell>
          <cell r="B597" t="str">
            <v>Other research and experimental development on natural sciences and engineering</v>
          </cell>
        </row>
        <row r="598">
          <cell r="A598">
            <v>72200</v>
          </cell>
          <cell r="B598" t="str">
            <v>Research and experimental development on social sciences and humanities</v>
          </cell>
        </row>
        <row r="599">
          <cell r="A599">
            <v>73110</v>
          </cell>
          <cell r="B599" t="str">
            <v>Advertising agencies</v>
          </cell>
        </row>
        <row r="600">
          <cell r="A600">
            <v>73120</v>
          </cell>
          <cell r="B600" t="str">
            <v>Media representation services</v>
          </cell>
        </row>
        <row r="601">
          <cell r="A601">
            <v>73200</v>
          </cell>
          <cell r="B601" t="str">
            <v>Market research and public opinion polling</v>
          </cell>
        </row>
        <row r="602">
          <cell r="A602">
            <v>74100</v>
          </cell>
          <cell r="B602" t="str">
            <v>specialised design activities</v>
          </cell>
        </row>
        <row r="603">
          <cell r="A603">
            <v>74201</v>
          </cell>
          <cell r="B603" t="str">
            <v>Portrait photographic activities</v>
          </cell>
        </row>
        <row r="604">
          <cell r="A604">
            <v>74202</v>
          </cell>
          <cell r="B604" t="str">
            <v>Other specialist photography</v>
          </cell>
        </row>
        <row r="605">
          <cell r="A605">
            <v>74203</v>
          </cell>
          <cell r="B605" t="str">
            <v>Film processing</v>
          </cell>
        </row>
        <row r="606">
          <cell r="A606">
            <v>74209</v>
          </cell>
          <cell r="B606" t="str">
            <v>Photographic activities not elsewhere classified</v>
          </cell>
        </row>
        <row r="607">
          <cell r="A607">
            <v>74300</v>
          </cell>
          <cell r="B607" t="str">
            <v>Translation and interpretation activities</v>
          </cell>
        </row>
        <row r="608">
          <cell r="A608">
            <v>74901</v>
          </cell>
          <cell r="B608" t="str">
            <v>Environmental consulting activities</v>
          </cell>
        </row>
        <row r="609">
          <cell r="A609">
            <v>74902</v>
          </cell>
          <cell r="B609" t="str">
            <v>Quantity surveying activities</v>
          </cell>
        </row>
        <row r="610">
          <cell r="A610">
            <v>74909</v>
          </cell>
          <cell r="B610" t="str">
            <v>Other professional, scientific and technical activities n.e.c.</v>
          </cell>
        </row>
        <row r="611">
          <cell r="A611">
            <v>74990</v>
          </cell>
          <cell r="B611" t="str">
            <v>Non-trading company</v>
          </cell>
        </row>
        <row r="612">
          <cell r="A612">
            <v>75000</v>
          </cell>
          <cell r="B612" t="str">
            <v>Veterinary activities</v>
          </cell>
        </row>
        <row r="613">
          <cell r="A613">
            <v>77110</v>
          </cell>
          <cell r="B613" t="str">
            <v>Renting and leasing of cars and light motor vehicles</v>
          </cell>
        </row>
        <row r="614">
          <cell r="A614">
            <v>77120</v>
          </cell>
          <cell r="B614" t="str">
            <v>Renting and leasing of trucks and other heavy vehicles</v>
          </cell>
        </row>
        <row r="615">
          <cell r="A615">
            <v>77210</v>
          </cell>
          <cell r="B615" t="str">
            <v>Renting and leasing of recreational and sports goods</v>
          </cell>
        </row>
        <row r="616">
          <cell r="A616">
            <v>77220</v>
          </cell>
          <cell r="B616" t="str">
            <v>Renting of video tapes and disks</v>
          </cell>
        </row>
        <row r="617">
          <cell r="A617">
            <v>77291</v>
          </cell>
          <cell r="B617" t="str">
            <v>Renting and leasing of media entertainment equipment</v>
          </cell>
        </row>
        <row r="618">
          <cell r="A618">
            <v>77299</v>
          </cell>
          <cell r="B618" t="str">
            <v>Renting and leasing of other personal and household goods</v>
          </cell>
        </row>
        <row r="619">
          <cell r="A619">
            <v>77310</v>
          </cell>
          <cell r="B619" t="str">
            <v>Renting and leasing of agricultural machinery and equipment</v>
          </cell>
        </row>
        <row r="620">
          <cell r="A620">
            <v>77320</v>
          </cell>
          <cell r="B620" t="str">
            <v>Renting and leasing of construction and civil engineering machinery and equipment</v>
          </cell>
        </row>
        <row r="621">
          <cell r="A621">
            <v>77330</v>
          </cell>
          <cell r="B621" t="str">
            <v>Renting and leasing of office machinery and equipment (including computers)</v>
          </cell>
        </row>
        <row r="622">
          <cell r="A622">
            <v>77341</v>
          </cell>
          <cell r="B622" t="str">
            <v>Renting and leasing of passenger water transport equipment</v>
          </cell>
        </row>
        <row r="623">
          <cell r="A623">
            <v>77342</v>
          </cell>
          <cell r="B623" t="str">
            <v>Renting and leasing of freight water transport equipment</v>
          </cell>
        </row>
        <row r="624">
          <cell r="A624">
            <v>77351</v>
          </cell>
          <cell r="B624" t="str">
            <v>Renting and leasing of air passenger transport equipment</v>
          </cell>
        </row>
        <row r="625">
          <cell r="A625">
            <v>77352</v>
          </cell>
          <cell r="B625" t="str">
            <v>Renting and leasing of freight air transport equipment</v>
          </cell>
        </row>
        <row r="626">
          <cell r="A626">
            <v>77390</v>
          </cell>
          <cell r="B626" t="str">
            <v>Renting and leasing of other machinery, equipment and tangible goods n.e.c.</v>
          </cell>
        </row>
        <row r="627">
          <cell r="A627">
            <v>77400</v>
          </cell>
          <cell r="B627" t="str">
            <v>Leasing of intellectual property and similar products, except copyright works</v>
          </cell>
        </row>
        <row r="628">
          <cell r="A628">
            <v>78101</v>
          </cell>
          <cell r="B628" t="str">
            <v>Motion picture, television and other theatrical casting activities</v>
          </cell>
        </row>
        <row r="629">
          <cell r="A629">
            <v>78109</v>
          </cell>
          <cell r="B629" t="str">
            <v>Other activities of employment placement agencies</v>
          </cell>
        </row>
        <row r="630">
          <cell r="A630">
            <v>78200</v>
          </cell>
          <cell r="B630" t="str">
            <v>Temporary employment agency activities</v>
          </cell>
        </row>
        <row r="631">
          <cell r="A631">
            <v>78300</v>
          </cell>
          <cell r="B631" t="str">
            <v>Human resources provision and management of human resources functions</v>
          </cell>
        </row>
        <row r="632">
          <cell r="A632">
            <v>79110</v>
          </cell>
          <cell r="B632" t="str">
            <v>Travel agency activities</v>
          </cell>
        </row>
        <row r="633">
          <cell r="A633">
            <v>79120</v>
          </cell>
          <cell r="B633" t="str">
            <v>Tour operator activities</v>
          </cell>
        </row>
        <row r="634">
          <cell r="A634">
            <v>79901</v>
          </cell>
          <cell r="B634" t="str">
            <v>Activities of tourist guides</v>
          </cell>
        </row>
        <row r="635">
          <cell r="A635">
            <v>79909</v>
          </cell>
          <cell r="B635" t="str">
            <v>Other reservation service activities n.e.c.</v>
          </cell>
        </row>
        <row r="636">
          <cell r="A636">
            <v>80100</v>
          </cell>
          <cell r="B636" t="str">
            <v>Private security activities</v>
          </cell>
        </row>
        <row r="637">
          <cell r="A637">
            <v>80200</v>
          </cell>
          <cell r="B637" t="str">
            <v>Security systems service activities</v>
          </cell>
        </row>
        <row r="638">
          <cell r="A638">
            <v>80300</v>
          </cell>
          <cell r="B638" t="str">
            <v>Investigation activities</v>
          </cell>
        </row>
        <row r="639">
          <cell r="A639">
            <v>81100</v>
          </cell>
          <cell r="B639" t="str">
            <v>Combined facilities support activities</v>
          </cell>
        </row>
        <row r="640">
          <cell r="A640">
            <v>81210</v>
          </cell>
          <cell r="B640" t="str">
            <v>General cleaning of buildings</v>
          </cell>
        </row>
        <row r="641">
          <cell r="A641">
            <v>81221</v>
          </cell>
          <cell r="B641" t="str">
            <v>Window cleaning services</v>
          </cell>
        </row>
        <row r="642">
          <cell r="A642">
            <v>81222</v>
          </cell>
          <cell r="B642" t="str">
            <v>Specialised cleaning services</v>
          </cell>
        </row>
        <row r="643">
          <cell r="A643">
            <v>81223</v>
          </cell>
          <cell r="B643" t="str">
            <v>Furnace and chimney cleaning services</v>
          </cell>
        </row>
        <row r="644">
          <cell r="A644">
            <v>81229</v>
          </cell>
          <cell r="B644" t="str">
            <v>Other building and industrial cleaning activities</v>
          </cell>
        </row>
        <row r="645">
          <cell r="A645">
            <v>81291</v>
          </cell>
          <cell r="B645" t="str">
            <v>Disinfecting and exterminating services</v>
          </cell>
        </row>
        <row r="646">
          <cell r="A646">
            <v>81299</v>
          </cell>
          <cell r="B646" t="str">
            <v>Other cleaning services</v>
          </cell>
        </row>
        <row r="647">
          <cell r="A647">
            <v>81300</v>
          </cell>
          <cell r="B647" t="str">
            <v>Landscape service activities</v>
          </cell>
        </row>
        <row r="648">
          <cell r="A648">
            <v>82110</v>
          </cell>
          <cell r="B648" t="str">
            <v>Combined office administrative service activities</v>
          </cell>
        </row>
        <row r="649">
          <cell r="A649">
            <v>82190</v>
          </cell>
          <cell r="B649" t="str">
            <v>Photocopying, document preparation and other specialised office support activities</v>
          </cell>
        </row>
        <row r="650">
          <cell r="A650">
            <v>82200</v>
          </cell>
          <cell r="B650" t="str">
            <v>Activities of call centres</v>
          </cell>
        </row>
        <row r="651">
          <cell r="A651">
            <v>82301</v>
          </cell>
          <cell r="B651" t="str">
            <v>Activities of exhibition and fair organisers</v>
          </cell>
        </row>
        <row r="652">
          <cell r="A652">
            <v>82302</v>
          </cell>
          <cell r="B652" t="str">
            <v>Activities of conference organisers</v>
          </cell>
        </row>
        <row r="653">
          <cell r="A653">
            <v>82911</v>
          </cell>
          <cell r="B653" t="str">
            <v>Activities of collection agencies</v>
          </cell>
        </row>
        <row r="654">
          <cell r="A654">
            <v>82912</v>
          </cell>
          <cell r="B654" t="str">
            <v>Activities of credit bureaus</v>
          </cell>
        </row>
        <row r="655">
          <cell r="A655">
            <v>82920</v>
          </cell>
          <cell r="B655" t="str">
            <v>Packaging activities</v>
          </cell>
        </row>
        <row r="656">
          <cell r="A656">
            <v>82990</v>
          </cell>
          <cell r="B656" t="str">
            <v>Other business support service activities n.e.c.</v>
          </cell>
        </row>
        <row r="657">
          <cell r="A657">
            <v>84110</v>
          </cell>
          <cell r="B657" t="str">
            <v>General public administration activities</v>
          </cell>
        </row>
        <row r="658">
          <cell r="A658">
            <v>84120</v>
          </cell>
          <cell r="B658" t="str">
            <v>Regulation of health care, education, cultural and other social services, not incl. social security</v>
          </cell>
        </row>
        <row r="659">
          <cell r="A659">
            <v>84130</v>
          </cell>
          <cell r="B659" t="str">
            <v>Regulation of and contribution to more efficient operation of businesses</v>
          </cell>
        </row>
        <row r="660">
          <cell r="A660">
            <v>84210</v>
          </cell>
          <cell r="B660" t="str">
            <v>Foreign affairs</v>
          </cell>
        </row>
        <row r="661">
          <cell r="A661">
            <v>84220</v>
          </cell>
          <cell r="B661" t="str">
            <v>Defence activities</v>
          </cell>
        </row>
        <row r="662">
          <cell r="A662">
            <v>84230</v>
          </cell>
          <cell r="B662" t="str">
            <v>Justice and judicial activities</v>
          </cell>
        </row>
        <row r="663">
          <cell r="A663">
            <v>84240</v>
          </cell>
          <cell r="B663" t="str">
            <v>Public order and safety activities</v>
          </cell>
        </row>
        <row r="664">
          <cell r="A664">
            <v>84250</v>
          </cell>
          <cell r="B664" t="str">
            <v>Fire service activities</v>
          </cell>
        </row>
        <row r="665">
          <cell r="A665">
            <v>84300</v>
          </cell>
          <cell r="B665" t="str">
            <v>Compulsory social security activities</v>
          </cell>
        </row>
        <row r="666">
          <cell r="A666">
            <v>85100</v>
          </cell>
          <cell r="B666" t="str">
            <v>Pre-primary education</v>
          </cell>
        </row>
        <row r="667">
          <cell r="A667">
            <v>85200</v>
          </cell>
          <cell r="B667" t="str">
            <v>Primary education</v>
          </cell>
        </row>
        <row r="668">
          <cell r="A668">
            <v>85310</v>
          </cell>
          <cell r="B668" t="str">
            <v>General secondary education</v>
          </cell>
        </row>
        <row r="669">
          <cell r="A669">
            <v>85320</v>
          </cell>
          <cell r="B669" t="str">
            <v>Technical and vocational secondary education</v>
          </cell>
        </row>
        <row r="670">
          <cell r="A670">
            <v>85410</v>
          </cell>
          <cell r="B670" t="str">
            <v>Post-secondary non-tertiary education</v>
          </cell>
        </row>
        <row r="671">
          <cell r="A671">
            <v>85421</v>
          </cell>
          <cell r="B671" t="str">
            <v>First-degree level higher education</v>
          </cell>
        </row>
        <row r="672">
          <cell r="A672">
            <v>85422</v>
          </cell>
          <cell r="B672" t="str">
            <v>Post-graduate level higher education</v>
          </cell>
        </row>
        <row r="673">
          <cell r="A673">
            <v>85510</v>
          </cell>
          <cell r="B673" t="str">
            <v>Sports and recreation education</v>
          </cell>
        </row>
        <row r="674">
          <cell r="A674">
            <v>85520</v>
          </cell>
          <cell r="B674" t="str">
            <v>Cultural education</v>
          </cell>
        </row>
        <row r="675">
          <cell r="A675">
            <v>85530</v>
          </cell>
          <cell r="B675" t="str">
            <v>Driving school activities</v>
          </cell>
        </row>
        <row r="676">
          <cell r="A676">
            <v>85590</v>
          </cell>
          <cell r="B676" t="str">
            <v>Other education n.e.c.</v>
          </cell>
        </row>
        <row r="677">
          <cell r="A677">
            <v>85600</v>
          </cell>
          <cell r="B677" t="str">
            <v>Educational support services</v>
          </cell>
        </row>
        <row r="678">
          <cell r="A678">
            <v>86101</v>
          </cell>
          <cell r="B678" t="str">
            <v>Hospital activities</v>
          </cell>
        </row>
        <row r="679">
          <cell r="A679">
            <v>86102</v>
          </cell>
          <cell r="B679" t="str">
            <v>Medical nursing home activities</v>
          </cell>
        </row>
        <row r="680">
          <cell r="A680">
            <v>86210</v>
          </cell>
          <cell r="B680" t="str">
            <v>General medical practice activities</v>
          </cell>
        </row>
        <row r="681">
          <cell r="A681">
            <v>86220</v>
          </cell>
          <cell r="B681" t="str">
            <v>Specialists medical practice activities</v>
          </cell>
        </row>
        <row r="682">
          <cell r="A682">
            <v>86230</v>
          </cell>
          <cell r="B682" t="str">
            <v>Dental practice activities</v>
          </cell>
        </row>
        <row r="683">
          <cell r="A683">
            <v>86900</v>
          </cell>
          <cell r="B683" t="str">
            <v>Other human health activities</v>
          </cell>
        </row>
        <row r="684">
          <cell r="A684">
            <v>87100</v>
          </cell>
          <cell r="B684" t="str">
            <v>Residential nursing care facilities</v>
          </cell>
        </row>
        <row r="685">
          <cell r="A685">
            <v>87200</v>
          </cell>
          <cell r="B685" t="str">
            <v>Residential care activities for learning difficulties, mental health and substance abuse</v>
          </cell>
        </row>
        <row r="686">
          <cell r="A686">
            <v>87300</v>
          </cell>
          <cell r="B686" t="str">
            <v>Residential care activities for the elderly and disabled</v>
          </cell>
        </row>
        <row r="687">
          <cell r="A687">
            <v>87900</v>
          </cell>
          <cell r="B687" t="str">
            <v>Other residential care activities n.e.c.</v>
          </cell>
        </row>
        <row r="688">
          <cell r="A688">
            <v>88100</v>
          </cell>
          <cell r="B688" t="str">
            <v>Social work activities without accommodation for the elderly and disabled</v>
          </cell>
        </row>
        <row r="689">
          <cell r="A689">
            <v>88910</v>
          </cell>
          <cell r="B689" t="str">
            <v>Child day-care activities</v>
          </cell>
        </row>
        <row r="690">
          <cell r="A690">
            <v>88990</v>
          </cell>
          <cell r="B690" t="str">
            <v>Other social work activities without accommodation n.e.c.</v>
          </cell>
        </row>
        <row r="691">
          <cell r="A691">
            <v>90010</v>
          </cell>
          <cell r="B691" t="str">
            <v>Performing arts</v>
          </cell>
        </row>
        <row r="692">
          <cell r="A692">
            <v>90020</v>
          </cell>
          <cell r="B692" t="str">
            <v>Support activities to performing arts</v>
          </cell>
        </row>
        <row r="693">
          <cell r="A693">
            <v>90030</v>
          </cell>
          <cell r="B693" t="str">
            <v>Artistic creation</v>
          </cell>
        </row>
        <row r="694">
          <cell r="A694">
            <v>90040</v>
          </cell>
          <cell r="B694" t="str">
            <v>Operation of arts facilities</v>
          </cell>
        </row>
        <row r="695">
          <cell r="A695">
            <v>91011</v>
          </cell>
          <cell r="B695" t="str">
            <v>Library activities</v>
          </cell>
        </row>
        <row r="696">
          <cell r="A696">
            <v>91012</v>
          </cell>
          <cell r="B696" t="str">
            <v>Archives activities</v>
          </cell>
        </row>
        <row r="697">
          <cell r="A697">
            <v>91020</v>
          </cell>
          <cell r="B697" t="str">
            <v>Museums activities</v>
          </cell>
        </row>
        <row r="698">
          <cell r="A698">
            <v>91030</v>
          </cell>
          <cell r="B698" t="str">
            <v>Operation of historical sites and buildings and similar visitor attractions</v>
          </cell>
        </row>
        <row r="699">
          <cell r="A699">
            <v>91040</v>
          </cell>
          <cell r="B699" t="str">
            <v>Botanical and zoological gardens and nature reserves activities</v>
          </cell>
        </row>
        <row r="700">
          <cell r="A700">
            <v>92000</v>
          </cell>
          <cell r="B700" t="str">
            <v>Gambling and betting activities</v>
          </cell>
        </row>
        <row r="701">
          <cell r="A701">
            <v>93110</v>
          </cell>
          <cell r="B701" t="str">
            <v>Operation of sports facilities</v>
          </cell>
        </row>
        <row r="702">
          <cell r="A702">
            <v>93120</v>
          </cell>
          <cell r="B702" t="str">
            <v>Activities of sport clubs</v>
          </cell>
        </row>
        <row r="703">
          <cell r="A703">
            <v>93130</v>
          </cell>
          <cell r="B703" t="str">
            <v>Fitness facilities</v>
          </cell>
        </row>
        <row r="704">
          <cell r="A704">
            <v>93191</v>
          </cell>
          <cell r="B704" t="str">
            <v>Activities of racehorse owners</v>
          </cell>
        </row>
        <row r="705">
          <cell r="A705">
            <v>93199</v>
          </cell>
          <cell r="B705" t="str">
            <v>Other sports activities</v>
          </cell>
        </row>
        <row r="706">
          <cell r="A706">
            <v>93210</v>
          </cell>
          <cell r="B706" t="str">
            <v>Activities of amusement parks and theme parks</v>
          </cell>
        </row>
        <row r="707">
          <cell r="A707">
            <v>93290</v>
          </cell>
          <cell r="B707" t="str">
            <v>Other amusement and recreation activities n.e.c.</v>
          </cell>
        </row>
        <row r="708">
          <cell r="A708">
            <v>94110</v>
          </cell>
          <cell r="B708" t="str">
            <v>Activities of business and employers membership organizations</v>
          </cell>
        </row>
        <row r="709">
          <cell r="A709">
            <v>94120</v>
          </cell>
          <cell r="B709" t="str">
            <v>Activities of professional membership organizations</v>
          </cell>
        </row>
        <row r="710">
          <cell r="A710">
            <v>94200</v>
          </cell>
          <cell r="B710" t="str">
            <v>Activities of trade unions</v>
          </cell>
        </row>
        <row r="711">
          <cell r="A711">
            <v>94910</v>
          </cell>
          <cell r="B711" t="str">
            <v>Activities of religious organizations</v>
          </cell>
        </row>
        <row r="712">
          <cell r="A712">
            <v>94920</v>
          </cell>
          <cell r="B712" t="str">
            <v>Activities of political organizations</v>
          </cell>
        </row>
        <row r="713">
          <cell r="A713">
            <v>94990</v>
          </cell>
          <cell r="B713" t="str">
            <v>Activities of other membership organizations n.e.c.</v>
          </cell>
        </row>
        <row r="714">
          <cell r="A714">
            <v>95110</v>
          </cell>
          <cell r="B714" t="str">
            <v>Repair of computers and peripheral equipment</v>
          </cell>
        </row>
        <row r="715">
          <cell r="A715">
            <v>95120</v>
          </cell>
          <cell r="B715" t="str">
            <v>Repair of communication equipment</v>
          </cell>
        </row>
        <row r="716">
          <cell r="A716">
            <v>95210</v>
          </cell>
          <cell r="B716" t="str">
            <v>Repair of consumer electronics</v>
          </cell>
        </row>
        <row r="717">
          <cell r="A717">
            <v>95220</v>
          </cell>
          <cell r="B717" t="str">
            <v>Repair of household appliances and home and garden equipment</v>
          </cell>
        </row>
        <row r="718">
          <cell r="A718">
            <v>95230</v>
          </cell>
          <cell r="B718" t="str">
            <v>Repair of footwear and leather goods</v>
          </cell>
        </row>
        <row r="719">
          <cell r="A719">
            <v>95240</v>
          </cell>
          <cell r="B719" t="str">
            <v>Repair of furniture and home furnishings</v>
          </cell>
        </row>
        <row r="720">
          <cell r="A720">
            <v>95250</v>
          </cell>
          <cell r="B720" t="str">
            <v>Repair of watches, clocks and jewellery</v>
          </cell>
        </row>
        <row r="721">
          <cell r="A721">
            <v>95290</v>
          </cell>
          <cell r="B721" t="str">
            <v>Repair of personal and household goods n.e.c.</v>
          </cell>
        </row>
        <row r="722">
          <cell r="A722">
            <v>96010</v>
          </cell>
          <cell r="B722" t="str">
            <v>Washing and (dry-)cleaning of textile and fur products</v>
          </cell>
        </row>
        <row r="723">
          <cell r="A723">
            <v>96020</v>
          </cell>
          <cell r="B723" t="str">
            <v>Hairdressing and other beauty treatment</v>
          </cell>
        </row>
        <row r="724">
          <cell r="A724">
            <v>96030</v>
          </cell>
          <cell r="B724" t="str">
            <v>Funeral and related activities</v>
          </cell>
        </row>
        <row r="725">
          <cell r="A725">
            <v>96040</v>
          </cell>
          <cell r="B725" t="str">
            <v>Physical well-being activities</v>
          </cell>
        </row>
        <row r="726">
          <cell r="A726">
            <v>96090</v>
          </cell>
          <cell r="B726" t="str">
            <v>Other service activities n.e.c.</v>
          </cell>
        </row>
        <row r="727">
          <cell r="A727">
            <v>97000</v>
          </cell>
          <cell r="B727" t="str">
            <v>Activities of households as employers of domestic personnel</v>
          </cell>
        </row>
        <row r="728">
          <cell r="A728">
            <v>98000</v>
          </cell>
          <cell r="B728" t="str">
            <v>Residents property management</v>
          </cell>
        </row>
        <row r="729">
          <cell r="A729">
            <v>98100</v>
          </cell>
          <cell r="B729" t="str">
            <v>Undifferentiated goods-producing activities of private households for own use</v>
          </cell>
        </row>
        <row r="730">
          <cell r="A730">
            <v>98200</v>
          </cell>
          <cell r="B730" t="str">
            <v>Undifferentiated service-producing activities of private households for own use</v>
          </cell>
        </row>
        <row r="731">
          <cell r="A731">
            <v>99000</v>
          </cell>
          <cell r="B731" t="str">
            <v>Activities of extraterritorial organizations and bodies</v>
          </cell>
        </row>
        <row r="732">
          <cell r="A732">
            <v>99999</v>
          </cell>
          <cell r="B732" t="str">
            <v>Dormant Company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Claire Squibb" id="{6E9DCFF6-4DD2-4350-A9DF-09B0333288E1}" userId="455401b9c1f866d0" providerId="Windows Live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7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FEA5786-D1A0-45C1-8F56-78912F730E2D}" name="tblContents" displayName="tblContents" ref="B4:C13" totalsRowShown="0" headerRowDxfId="50" dataDxfId="49">
  <autoFilter ref="B4:C13" xr:uid="{EA29B414-65B5-4DD9-89CE-E2665FA8A456}">
    <filterColumn colId="0" hiddenButton="1"/>
    <filterColumn colId="1" hiddenButton="1"/>
  </autoFilter>
  <tableColumns count="2">
    <tableColumn id="1" xr3:uid="{538D644F-503E-4229-8798-7E16E6B00D87}" name="Sheet" dataDxfId="48"/>
    <tableColumn id="2" xr3:uid="{8F1D2DAE-E97C-4DD4-807C-6E05FBA91159}" name="Topic" dataDxfId="47">
      <calculatedColumnFormula array="1">INDIRECT("'" &amp; tblContents[[#This Row],[Sheet]] &amp; "'!" &amp; "A1")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D5C1C-CBDB-490D-AD79-FEAFB9546D7B}" name="Table2" displayName="Table2" ref="H5:I105" totalsRowShown="0" tableBorderDxfId="46">
  <autoFilter ref="H5:I105" xr:uid="{29CD5C1C-CBDB-490D-AD79-FEAFB9546D7B}"/>
  <tableColumns count="2">
    <tableColumn id="1" xr3:uid="{C9DCFD3B-50C1-4669-AF11-85236987B497}" name="Date" dataDxfId="45"/>
    <tableColumn id="2" xr3:uid="{7F330C8A-A54C-4490-919F-BD5A314961A4}" name="Day" dataDxfId="44" dataCellStyle="Dat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36E63F5-40CD-4394-8D5F-495631062118}" name="tblDateDif" displayName="tblDateDif" ref="B4:N104" totalsRowShown="0" dataDxfId="43" headerRowCellStyle="Heading">
  <autoFilter ref="B4:N104" xr:uid="{C36E63F5-40CD-4394-8D5F-495631062118}"/>
  <tableColumns count="13">
    <tableColumn id="2" xr3:uid="{FA340FAE-9510-4F18-AEFE-EBFCEE2C10F2}" name="Start" dataDxfId="42" dataCellStyle="Data"/>
    <tableColumn id="3" xr3:uid="{7E267A27-2EF4-4D16-B408-FFC37EFE7E32}" name="End" dataDxfId="41" dataCellStyle="Data"/>
    <tableColumn id="6" xr3:uid="{56AA5C3D-F6CE-4E06-A56D-D99F6CE44002}" name="Days (D)" dataDxfId="40" dataCellStyle="Formula">
      <calculatedColumnFormula>DATEDIF(tblDateDif[[#This Row],[Start]],tblDateDif[[#This Row],[End]],"d")</calculatedColumnFormula>
    </tableColumn>
    <tableColumn id="5" xr3:uid="{9B9B5535-9682-4E78-AFB6-7E228D91BECD}" name="Months (M)" dataDxfId="39" dataCellStyle="Formula">
      <calculatedColumnFormula>DATEDIF(tblDateDif[[#This Row],[Start]],tblDateDif[[#This Row],[End]],"m")</calculatedColumnFormula>
    </tableColumn>
    <tableColumn id="4" xr3:uid="{0A5DEEA2-9EE5-490C-9144-8BA45CF0A36B}" name="Years (Y)" dataDxfId="38" dataCellStyle="Formula">
      <calculatedColumnFormula>DATEDIF(tblDateDif[[#This Row],[Start]],tblDateDif[[#This Row],[End]],"y")</calculatedColumnFormula>
    </tableColumn>
    <tableColumn id="7" xr3:uid="{D623EE96-F3BB-43BB-BD9E-6727BDE46182}" name="YM" dataDxfId="37" dataCellStyle="Formula">
      <calculatedColumnFormula>DATEDIF(tblDateDif[[#This Row],[Start]],tblDateDif[[#This Row],[End]],"ym")</calculatedColumnFormula>
    </tableColumn>
    <tableColumn id="8" xr3:uid="{DFDB5EFE-4CF5-49DD-889C-6A3DBEC5546B}" name="MD" dataDxfId="36" dataCellStyle="Formula">
      <calculatedColumnFormula>DATEDIF(tblDateDif[[#This Row],[Start]],tblDateDif[[#This Row],[End]],"md")</calculatedColumnFormula>
    </tableColumn>
    <tableColumn id="9" xr3:uid="{B841ED17-A396-47CF-8056-9211FD2C16ED}" name="YD" dataDxfId="35" dataCellStyle="Formula">
      <calculatedColumnFormula>DATEDIF(tblDateDif[[#This Row],[Start]],tblDateDif[[#This Row],[End]],"yd")</calculatedColumnFormula>
    </tableColumn>
    <tableColumn id="11" xr3:uid="{B7B9A987-623D-4E21-B586-A693EF10C7EA}" name="Years" dataDxfId="34" dataCellStyle="Formula">
      <calculatedColumnFormula>INT(YEARFRAC(tblDateDif[[#This Row],[Start]],tblDateDif[[#This Row],[End]]))</calculatedColumnFormula>
    </tableColumn>
    <tableColumn id="12" xr3:uid="{4B112C04-843C-4F47-B574-B086103E7A05}" name="Months" dataDxfId="33" dataCellStyle="Formula">
      <calculatedColumnFormula>INT(MOD(YEARFRAC(tblDateDif[[#This Row],[Start]],tblDateDif[[#This Row],[End]],1),1)*12)</calculatedColumnFormula>
    </tableColumn>
    <tableColumn id="13" xr3:uid="{E1663BBD-CE05-4607-AEC5-C07B5110891B}" name="Days" dataDxfId="32" dataCellStyle="Formula">
      <calculatedColumnFormula>tblDateDif[[#This Row],[End]]-EDATE(tblDateDif[[#This Row],[Start]],(12*tblDateDif[[#This Row],[Years]])+tblDateDif[[#This Row],[Months]])</calculatedColumnFormula>
    </tableColumn>
    <tableColumn id="14" xr3:uid="{9D723379-ED57-4A19-B06A-212DC2B8332E}" name="Check 1" dataDxfId="31" dataCellStyle="Formula">
      <calculatedColumnFormula>_xlfn.CONCAT(tblDateDif[[#This Row],[Years (Y)]:[MD]])</calculatedColumnFormula>
    </tableColumn>
    <tableColumn id="15" xr3:uid="{14D177B3-01D2-49F3-ACA9-E758E960F4B5}" name="Check 2" dataDxfId="30" dataCellStyle="Formula">
      <calculatedColumnFormula>_xlfn.CONCAT(tblDateDif[[#This Row],[Years]:[Days]])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9C829BC-D281-4E5D-BBC0-674CEA8DF0AD}" name="tblFY1st" displayName="tblFY1st" ref="B5:H102" totalsRowShown="0" headerRowCellStyle="Heading">
  <autoFilter ref="B5:H102" xr:uid="{59C829BC-D281-4E5D-BBC0-674CEA8DF0AD}"/>
  <tableColumns count="7">
    <tableColumn id="1" xr3:uid="{1E20EA64-6FD3-4257-8DA8-330505080637}" name="Date" dataDxfId="29" dataCellStyle="Data">
      <calculatedColumnFormula>B5+15</calculatedColumnFormula>
    </tableColumn>
    <tableColumn id="2" xr3:uid="{4ABA286D-7CA0-4EBC-9E6E-9F0331BE6558}" name="Year" dataDxfId="28" dataCellStyle="Formula">
      <calculatedColumnFormula>YEAR(tblFY1st[[#This Row],[Date]])</calculatedColumnFormula>
    </tableColumn>
    <tableColumn id="3" xr3:uid="{6DD79B8C-8D47-44F0-9E64-3991281E8541}" name="Month" dataDxfId="27" dataCellStyle="Formula">
      <calculatedColumnFormula>MONTH(tblFY1st[[#This Row],[Date]])</calculatedColumnFormula>
    </tableColumn>
    <tableColumn id="6" xr3:uid="{B3FFF21D-EE15-4D24-B1B6-A862429F2829}" name="Qtr" dataDxfId="26" dataCellStyle="Formula">
      <calculatedColumnFormula>CHOOSE(tblFY1st[[#This Row],[Month]],1,1,1,2,2,2,3,3,3,4,4,4)</calculatedColumnFormula>
    </tableColumn>
    <tableColumn id="7" xr3:uid="{07344EBF-479A-4767-A3C0-319918519B83}" name="FYear" dataDxfId="25" dataCellStyle="Formula">
      <calculatedColumnFormula>YEAR(tblFY1st[[#This Row],[Date]])+IF(MONTH(tblFY1st[[#This Row],[Date]])&gt;=MONTH(YS_1),1,0)</calculatedColumnFormula>
    </tableColumn>
    <tableColumn id="8" xr3:uid="{9D3696F9-F879-42BA-B9A7-E75F1C657A69}" name="FMonth" dataDxfId="24" dataCellStyle="Formula">
      <calculatedColumnFormula>IF(MONTH(tblFY1st[[#This Row],[Date]])&gt;=MONTH(YS_1),MONTH(tblFY1st[[#This Row],[Date]])-MONTH(YS_1),12-MONTH(YS_1)+MONTH(tblFY1st[[#This Row],[Date]]))+1</calculatedColumnFormula>
    </tableColumn>
    <tableColumn id="9" xr3:uid="{706DC40A-D35F-4C49-AA6C-E0EEE702B7EB}" name="FQtr" dataDxfId="23" dataCellStyle="Formula">
      <calculatedColumnFormula>CHOOSE(tblFY1st[[#This Row],[FMonth]],1,1,1,2,2,2,3,3,3,4,4,4)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6FC26F7-1DE5-4AF6-8261-C493693901C0}" name="tblFYNot1st" displayName="tblFYNot1st" ref="J5:Q102" totalsRowShown="0" headerRowCellStyle="Heading">
  <autoFilter ref="J5:Q102" xr:uid="{06FC26F7-1DE5-4AF6-8261-C493693901C0}"/>
  <tableColumns count="8">
    <tableColumn id="1" xr3:uid="{AD2690D2-249F-4B66-8EF5-5A64A22FC683}" name="Date" dataDxfId="22" dataCellStyle="Data">
      <calculatedColumnFormula>J5+15</calculatedColumnFormula>
    </tableColumn>
    <tableColumn id="2" xr3:uid="{A0595593-0214-441A-8A6D-FEFD5A2452B1}" name="Year" dataDxfId="21" dataCellStyle="Formula">
      <calculatedColumnFormula>YEAR(tblFYNot1st[[#This Row],[Date]])</calculatedColumnFormula>
    </tableColumn>
    <tableColumn id="3" xr3:uid="{75DB8D80-72FB-4ADE-9D34-08DFC4DCB598}" name="Month" dataDxfId="20" dataCellStyle="Formula">
      <calculatedColumnFormula>MONTH(tblFYNot1st[[#This Row],[Date]])</calculatedColumnFormula>
    </tableColumn>
    <tableColumn id="6" xr3:uid="{527C4EAF-EBEA-492C-AA3D-D1C1AD5BE9CD}" name="Qtr" dataDxfId="19" dataCellStyle="Formula">
      <calculatedColumnFormula>CHOOSE(tblFYNot1st[[#This Row],[Month]],1,1,1,2,2,2,3,3,3,4,4,4)</calculatedColumnFormula>
    </tableColumn>
    <tableColumn id="8" xr3:uid="{1362E34F-C866-4449-BCE1-4694B5AE6998}" name="FMonth" dataDxfId="18" dataCellStyle="Formula">
      <calculatedColumnFormula>IF(MONTH(tblFYNot1st[[#This Row],[Date]]-DAY(YS_2)+1)&gt;=MONTH(YS_2),MONTH(tblFYNot1st[[#This Row],[Date]]-DAY(YS_2)+1)-MONTH(YS_2),12-MONTH(YS_2)+MONTH(tblFYNot1st[[#This Row],[Date]]-DAY(YS_2)+1))+1</calculatedColumnFormula>
    </tableColumn>
    <tableColumn id="10" xr3:uid="{C72031D1-2C52-4892-819F-CB1E9A067EBD}" name="FM with LET" dataDxfId="17" dataCellStyle="Formula">
      <calculatedColumnFormula>_xlfn.LET(_xlpm.MO,MONTH(tblFYNot1st[[#This Row],[Date]]-DAY(YS_2)+1),IF(_xlpm.MO&gt;=MONTH(YS_2),_xlpm.MO-MONTH(YS_2),12-MONTH(YS_2)+_xlpm.MO)+1)</calculatedColumnFormula>
    </tableColumn>
    <tableColumn id="7" xr3:uid="{E62BB50B-A24F-482D-8849-125905091A2A}" name="FYear" dataDxfId="16" dataCellStyle="Formula">
      <calculatedColumnFormula>YEAR(tblFYNot1st[[#This Row],[Date]])+IF(MONTH(tblFYNot1st[[#This Row],[Date]])&gt;=MONTH(YS_1),1,0)</calculatedColumnFormula>
    </tableColumn>
    <tableColumn id="9" xr3:uid="{5C6968DA-EBC6-4B43-85A9-E1EFFC4DBA4F}" name="FQtr" dataDxfId="15" dataCellStyle="Formula">
      <calculatedColumnFormula>CHOOSE(tblFYNot1st[[#This Row],[FMonth]],1,1,1,2,2,2,3,3,3,4,4,4)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4" dT="2021-07-15T15:46:12.39" personId="{6E9DCFF6-4DD2-4350-A9DF-09B0333288E1}" id="{30C17AC2-5461-434E-B3F3-80818D72FBCA}">
    <text>The difference between the months in start_date and end_date. The days and years of the dates are ignored</text>
  </threadedComment>
  <threadedComment ref="H4" dT="2021-07-15T15:45:56.52" personId="{6E9DCFF6-4DD2-4350-A9DF-09B0333288E1}" id="{F781A886-F5AA-474A-ABC1-8FE98794BB0E}">
    <text>The difference between the days in start_date and end_date. The months and years of the dates are ignored.
Important: We don't recommend using the "MD" argument, as there are known limitations with it. See the known issues section below.</text>
  </threadedComment>
  <threadedComment ref="I4" dT="2021-07-15T15:46:30.66" personId="{6E9DCFF6-4DD2-4350-A9DF-09B0333288E1}" id="{B35951A3-43A5-45AD-8A65-0797C85A33F4}">
    <text>The difference between the days of start_date and end_date. The years of the dates are ignored.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A39EA-EA6A-4EF3-81C9-A779A1CE5954}">
  <sheetPr codeName="Sheet1">
    <pageSetUpPr fitToPage="1"/>
  </sheetPr>
  <dimension ref="A1:E15"/>
  <sheetViews>
    <sheetView showGridLines="0" tabSelected="1" zoomScale="140" zoomScaleNormal="140" workbookViewId="0">
      <selection activeCell="B4" sqref="B4"/>
    </sheetView>
  </sheetViews>
  <sheetFormatPr defaultColWidth="0" defaultRowHeight="15" x14ac:dyDescent="0.25"/>
  <cols>
    <col min="1" max="1" width="3.7109375" style="3" customWidth="1"/>
    <col min="2" max="2" width="11.7109375" style="5" bestFit="1" customWidth="1"/>
    <col min="3" max="3" width="45.5703125" style="3" bestFit="1" customWidth="1"/>
    <col min="4" max="4" width="3.7109375" style="3" customWidth="1"/>
    <col min="5" max="5" width="0" style="3" hidden="1" customWidth="1"/>
    <col min="6" max="16384" width="9.140625" style="3" hidden="1"/>
  </cols>
  <sheetData>
    <row r="1" spans="1:3" ht="23.25" x14ac:dyDescent="0.35">
      <c r="A1" s="1" t="s">
        <v>3</v>
      </c>
      <c r="B1" s="2"/>
    </row>
    <row r="2" spans="1:3" ht="18.75" x14ac:dyDescent="0.3">
      <c r="A2" s="4" t="s">
        <v>2</v>
      </c>
    </row>
    <row r="3" spans="1:3" x14ac:dyDescent="0.25">
      <c r="B3" s="6"/>
      <c r="C3" s="7"/>
    </row>
    <row r="4" spans="1:3" x14ac:dyDescent="0.25">
      <c r="B4" s="10" t="s">
        <v>0</v>
      </c>
      <c r="C4" s="11" t="s">
        <v>1</v>
      </c>
    </row>
    <row r="5" spans="1:3" x14ac:dyDescent="0.25">
      <c r="B5" s="8">
        <v>1</v>
      </c>
      <c r="C5" s="9" t="str" cm="1">
        <f t="array" aca="1" ref="C5" ca="1">INDIRECT("'" &amp; tblContents[[#This Row],[Sheet]] &amp; "'!" &amp; "A1")</f>
        <v>Excel Dates - the Fundamentals</v>
      </c>
    </row>
    <row r="6" spans="1:3" x14ac:dyDescent="0.25">
      <c r="B6" s="8">
        <v>2</v>
      </c>
      <c r="C6" s="9" t="str" cm="1">
        <f t="array" aca="1" ref="C6" ca="1">INDIRECT("'" &amp; tblContents[[#This Row],[Sheet]] &amp; "'!" &amp; "A1")</f>
        <v>When is a date not a date?</v>
      </c>
    </row>
    <row r="7" spans="1:3" x14ac:dyDescent="0.25">
      <c r="B7" s="8">
        <v>3</v>
      </c>
      <c r="C7" s="9" t="str" cm="1">
        <f t="array" aca="1" ref="C7" ca="1">INDIRECT("'" &amp; tblContents[[#This Row],[Sheet]] &amp; "'!" &amp; "A1")</f>
        <v>The International Date Line</v>
      </c>
    </row>
    <row r="8" spans="1:3" x14ac:dyDescent="0.25">
      <c r="B8" s="8" t="s">
        <v>205</v>
      </c>
      <c r="C8" s="9" t="str" cm="1">
        <f t="array" aca="1" ref="C8" ca="1">INDIRECT("'" &amp; tblContents[[#This Row],[Sheet]] &amp; "'!" &amp; "A1")</f>
        <v>Unscramble automatically converted dates</v>
      </c>
    </row>
    <row r="9" spans="1:3" x14ac:dyDescent="0.25">
      <c r="B9" s="8">
        <v>4</v>
      </c>
      <c r="C9" s="9" t="str" cm="1">
        <f t="array" aca="1" ref="C9" ca="1">INDIRECT("'" &amp; tblContents[[#This Row],[Sheet]] &amp; "'!" &amp; "A1")</f>
        <v>Date Functions (and a little LAMB-da!)</v>
      </c>
    </row>
    <row r="10" spans="1:3" x14ac:dyDescent="0.25">
      <c r="B10" s="8">
        <v>5</v>
      </c>
      <c r="C10" s="9" t="str" cm="1">
        <f t="array" aca="1" ref="C10" ca="1">INDIRECT("'" &amp; tblContents[[#This Row],[Sheet]] &amp; "'!" &amp; "A1")</f>
        <v>Last Xday - Use of WEEKDAY function</v>
      </c>
    </row>
    <row r="11" spans="1:3" x14ac:dyDescent="0.25">
      <c r="B11" s="8">
        <v>6</v>
      </c>
      <c r="C11" s="9" t="str" cm="1">
        <f t="array" aca="1" ref="C11" ca="1">INDIRECT("'" &amp; tblContents[[#This Row],[Sheet]] &amp; "'!" &amp; "A1")</f>
        <v>Excel's "secret" DATEDIF function</v>
      </c>
    </row>
    <row r="12" spans="1:3" x14ac:dyDescent="0.25">
      <c r="B12" s="14">
        <v>7</v>
      </c>
      <c r="C12" s="9" t="str" cm="1">
        <f t="array" aca="1" ref="C12" ca="1">INDIRECT("'" &amp; tblContents[[#This Row],[Sheet]] &amp; "'!" &amp; "A1")</f>
        <v>Event/Project Planning in Excel</v>
      </c>
    </row>
    <row r="13" spans="1:3" x14ac:dyDescent="0.25">
      <c r="A13" s="94"/>
      <c r="B13" s="14">
        <v>8</v>
      </c>
      <c r="C13" s="9" t="str" cm="1">
        <f t="array" aca="1" ref="C13" ca="1">INDIRECT("'" &amp; tblContents[[#This Row],[Sheet]] &amp; "'!" &amp; "A1")</f>
        <v>Let's get fiscal!</v>
      </c>
    </row>
    <row r="14" spans="1:3" x14ac:dyDescent="0.25">
      <c r="A14" s="94"/>
    </row>
    <row r="15" spans="1:3" x14ac:dyDescent="0.25">
      <c r="A15" s="94"/>
    </row>
  </sheetData>
  <mergeCells count="1">
    <mergeCell ref="A13:A15"/>
  </mergeCells>
  <phoneticPr fontId="7" type="noConversion"/>
  <pageMargins left="0.7" right="0.7" top="0.75" bottom="0.75" header="0.3" footer="0.3"/>
  <pageSetup paperSize="9" fitToWidth="0" orientation="landscape" horizontalDpi="360" verticalDpi="360" r:id="rId1"/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62C6-5785-4E52-BA1C-BEB201944A4D}">
  <sheetPr codeName="Sheet8"/>
  <dimension ref="A1:Q102"/>
  <sheetViews>
    <sheetView zoomScale="120" zoomScaleNormal="120" workbookViewId="0">
      <selection activeCell="A2" sqref="A2"/>
    </sheetView>
  </sheetViews>
  <sheetFormatPr defaultRowHeight="15" x14ac:dyDescent="0.25"/>
  <cols>
    <col min="1" max="1" width="3.7109375" style="3" customWidth="1"/>
    <col min="2" max="5" width="11.5703125" bestFit="1" customWidth="1"/>
    <col min="6" max="6" width="11.5703125" style="22" bestFit="1" customWidth="1"/>
    <col min="10" max="14" width="11.5703125" style="3" bestFit="1" customWidth="1"/>
    <col min="15" max="15" width="13.85546875" style="3" bestFit="1" customWidth="1"/>
    <col min="16" max="16" width="11.5703125" style="22" bestFit="1" customWidth="1"/>
    <col min="17" max="17" width="9.140625" style="3"/>
  </cols>
  <sheetData>
    <row r="1" spans="1:17" s="3" customFormat="1" ht="18.75" x14ac:dyDescent="0.3">
      <c r="A1" s="13" t="s">
        <v>124</v>
      </c>
      <c r="F1" s="22"/>
      <c r="P1" s="22"/>
    </row>
    <row r="2" spans="1:17" s="3" customFormat="1" x14ac:dyDescent="0.25">
      <c r="B2" s="23"/>
      <c r="C2" s="19"/>
      <c r="F2" s="22"/>
      <c r="J2" s="23"/>
      <c r="K2" s="19"/>
      <c r="P2" s="22"/>
    </row>
    <row r="3" spans="1:17" x14ac:dyDescent="0.25">
      <c r="B3" s="23" t="s">
        <v>113</v>
      </c>
      <c r="C3" s="19">
        <v>44166</v>
      </c>
      <c r="J3" s="23" t="s">
        <v>113</v>
      </c>
      <c r="K3" s="19">
        <v>43927</v>
      </c>
    </row>
    <row r="5" spans="1:17" x14ac:dyDescent="0.25">
      <c r="B5" s="16" t="s">
        <v>7</v>
      </c>
      <c r="C5" s="16" t="s">
        <v>108</v>
      </c>
      <c r="D5" s="16" t="s">
        <v>107</v>
      </c>
      <c r="E5" s="16" t="s">
        <v>109</v>
      </c>
      <c r="F5" s="93" t="s">
        <v>110</v>
      </c>
      <c r="G5" s="16" t="s">
        <v>111</v>
      </c>
      <c r="H5" s="16" t="s">
        <v>112</v>
      </c>
      <c r="J5" s="16" t="s">
        <v>7</v>
      </c>
      <c r="K5" s="16" t="s">
        <v>108</v>
      </c>
      <c r="L5" s="16" t="s">
        <v>107</v>
      </c>
      <c r="M5" s="16" t="s">
        <v>109</v>
      </c>
      <c r="N5" s="16" t="s">
        <v>111</v>
      </c>
      <c r="O5" s="16" t="s">
        <v>114</v>
      </c>
      <c r="P5" s="16" t="s">
        <v>110</v>
      </c>
      <c r="Q5" s="16" t="s">
        <v>112</v>
      </c>
    </row>
    <row r="6" spans="1:17" x14ac:dyDescent="0.25">
      <c r="B6" s="20">
        <f ca="1">TODAY()</f>
        <v>44466</v>
      </c>
      <c r="C6" s="50">
        <f ca="1">YEAR(tblFY1st[[#This Row],[Date]])</f>
        <v>2021</v>
      </c>
      <c r="D6" s="50">
        <f ca="1">MONTH(tblFY1st[[#This Row],[Date]])</f>
        <v>9</v>
      </c>
      <c r="E6" s="50">
        <f ca="1">CHOOSE(tblFY1st[[#This Row],[Month]],1,1,1,2,2,2,3,3,3,4,4,4)</f>
        <v>3</v>
      </c>
      <c r="F6" s="83">
        <f ca="1">YEAR(tblFY1st[[#This Row],[Date]])+IF(MONTH(tblFY1st[[#This Row],[Date]])&gt;=MONTH(YS_1),1,0)</f>
        <v>2021</v>
      </c>
      <c r="G6" s="50">
        <f ca="1">IF(MONTH(tblFY1st[[#This Row],[Date]])&gt;=MONTH(YS_1),MONTH(tblFY1st[[#This Row],[Date]])-MONTH(YS_1),12-MONTH(YS_1)+MONTH(tblFY1st[[#This Row],[Date]]))+1</f>
        <v>10</v>
      </c>
      <c r="H6" s="50">
        <f ca="1">CHOOSE(tblFY1st[[#This Row],[FMonth]],1,1,1,2,2,2,3,3,3,4,4,4)</f>
        <v>4</v>
      </c>
      <c r="J6" s="20">
        <f ca="1">TODAY()</f>
        <v>44466</v>
      </c>
      <c r="K6" s="50">
        <f ca="1">YEAR(tblFYNot1st[[#This Row],[Date]])</f>
        <v>2021</v>
      </c>
      <c r="L6" s="50">
        <f ca="1">MONTH(tblFYNot1st[[#This Row],[Date]])</f>
        <v>9</v>
      </c>
      <c r="M6" s="50">
        <f ca="1">CHOOSE(tblFYNot1st[[#This Row],[Month]],1,1,1,2,2,2,3,3,3,4,4,4)</f>
        <v>3</v>
      </c>
      <c r="N6" s="50">
        <f ca="1">IF(MONTH(tblFYNot1st[[#This Row],[Date]]-DAY(YS_2)+1)&gt;=MONTH(YS_2),MONTH(tblFYNot1st[[#This Row],[Date]]-DAY(YS_2)+1)-MONTH(YS_2),12-MONTH(YS_2)+MONTH(tblFYNot1st[[#This Row],[Date]]-DAY(YS_2)+1))+1</f>
        <v>6</v>
      </c>
      <c r="O6" s="50">
        <f ca="1">_xlfn.LET(_xlpm.MO,MONTH(tblFYNot1st[[#This Row],[Date]]-DAY(YS_2)+1),IF(_xlpm.MO&gt;=MONTH(YS_2),_xlpm.MO-MONTH(YS_2),12-MONTH(YS_2)+_xlpm.MO)+1)</f>
        <v>6</v>
      </c>
      <c r="P6" s="83">
        <f ca="1">YEAR(tblFYNot1st[[#This Row],[Date]])+IF(MONTH(tblFYNot1st[[#This Row],[Date]])&gt;=MONTH(YS_1),1,0)</f>
        <v>2021</v>
      </c>
      <c r="Q6" s="50">
        <f ca="1">CHOOSE(tblFYNot1st[[#This Row],[FMonth]],1,1,1,2,2,2,3,3,3,4,4,4)</f>
        <v>2</v>
      </c>
    </row>
    <row r="7" spans="1:17" x14ac:dyDescent="0.25">
      <c r="B7" s="20">
        <f ca="1">B6+15</f>
        <v>44481</v>
      </c>
      <c r="C7" s="50">
        <f ca="1">YEAR(tblFY1st[[#This Row],[Date]])</f>
        <v>2021</v>
      </c>
      <c r="D7" s="50">
        <f ca="1">MONTH(tblFY1st[[#This Row],[Date]])</f>
        <v>10</v>
      </c>
      <c r="E7" s="50">
        <f ca="1">CHOOSE(tblFY1st[[#This Row],[Month]],1,1,1,2,2,2,3,3,3,4,4,4)</f>
        <v>4</v>
      </c>
      <c r="F7" s="83">
        <f ca="1">YEAR(tblFY1st[[#This Row],[Date]])+IF(MONTH(tblFY1st[[#This Row],[Date]])&gt;=MONTH(YS_1),1,0)</f>
        <v>2021</v>
      </c>
      <c r="G7" s="50">
        <f ca="1">IF(MONTH(tblFY1st[[#This Row],[Date]])&gt;=MONTH(YS_1),MONTH(tblFY1st[[#This Row],[Date]])-MONTH(YS_1),12-MONTH(YS_1)+MONTH(tblFY1st[[#This Row],[Date]]))+1</f>
        <v>11</v>
      </c>
      <c r="H7" s="50">
        <f ca="1">CHOOSE(tblFY1st[[#This Row],[FMonth]],1,1,1,2,2,2,3,3,3,4,4,4)</f>
        <v>4</v>
      </c>
      <c r="J7" s="20">
        <f ca="1">J6+15</f>
        <v>44481</v>
      </c>
      <c r="K7" s="50">
        <f ca="1">YEAR(tblFYNot1st[[#This Row],[Date]])</f>
        <v>2021</v>
      </c>
      <c r="L7" s="50">
        <f ca="1">MONTH(tblFYNot1st[[#This Row],[Date]])</f>
        <v>10</v>
      </c>
      <c r="M7" s="50">
        <f ca="1">CHOOSE(tblFYNot1st[[#This Row],[Month]],1,1,1,2,2,2,3,3,3,4,4,4)</f>
        <v>4</v>
      </c>
      <c r="N7" s="50">
        <f ca="1">IF(MONTH(tblFYNot1st[[#This Row],[Date]]-DAY(YS_2)+1)&gt;=MONTH(YS_2),MONTH(tblFYNot1st[[#This Row],[Date]]-DAY(YS_2)+1)-MONTH(YS_2),12-MONTH(YS_2)+MONTH(tblFYNot1st[[#This Row],[Date]]-DAY(YS_2)+1))+1</f>
        <v>7</v>
      </c>
      <c r="O7" s="50">
        <f ca="1">_xlfn.LET(_xlpm.MO,MONTH(tblFYNot1st[[#This Row],[Date]]-DAY(YS_2)+1),IF(_xlpm.MO&gt;=MONTH(YS_2),_xlpm.MO-MONTH(YS_2),12-MONTH(YS_2)+_xlpm.MO)+1)</f>
        <v>7</v>
      </c>
      <c r="P7" s="83">
        <f ca="1">YEAR(tblFYNot1st[[#This Row],[Date]])+IF(MONTH(tblFYNot1st[[#This Row],[Date]])&gt;=MONTH(YS_1),1,0)</f>
        <v>2021</v>
      </c>
      <c r="Q7" s="50">
        <f ca="1">CHOOSE(tblFYNot1st[[#This Row],[FMonth]],1,1,1,2,2,2,3,3,3,4,4,4)</f>
        <v>3</v>
      </c>
    </row>
    <row r="8" spans="1:17" s="22" customFormat="1" x14ac:dyDescent="0.25">
      <c r="B8" s="20">
        <f t="shared" ref="B8:B10" ca="1" si="0">B7+15</f>
        <v>44496</v>
      </c>
      <c r="C8" s="50">
        <f ca="1">YEAR(tblFY1st[[#This Row],[Date]])</f>
        <v>2021</v>
      </c>
      <c r="D8" s="50">
        <f ca="1">MONTH(tblFY1st[[#This Row],[Date]])</f>
        <v>10</v>
      </c>
      <c r="E8" s="50">
        <f ca="1">CHOOSE(tblFY1st[[#This Row],[Month]],1,1,1,2,2,2,3,3,3,4,4,4)</f>
        <v>4</v>
      </c>
      <c r="F8" s="83">
        <f ca="1">YEAR(tblFY1st[[#This Row],[Date]])+IF(MONTH(tblFY1st[[#This Row],[Date]])&gt;=MONTH(YS_1),1,0)</f>
        <v>2021</v>
      </c>
      <c r="G8" s="50">
        <f ca="1">IF(MONTH(tblFY1st[[#This Row],[Date]])&gt;=MONTH(YS_1),MONTH(tblFY1st[[#This Row],[Date]])-MONTH(YS_1),12-MONTH(YS_1)+MONTH(tblFY1st[[#This Row],[Date]]))+1</f>
        <v>11</v>
      </c>
      <c r="H8" s="50">
        <f ca="1">CHOOSE(tblFY1st[[#This Row],[FMonth]],1,1,1,2,2,2,3,3,3,4,4,4)</f>
        <v>4</v>
      </c>
      <c r="J8" s="20">
        <f t="shared" ref="J8:J71" ca="1" si="1">J7+15</f>
        <v>44496</v>
      </c>
      <c r="K8" s="50">
        <f ca="1">YEAR(tblFYNot1st[[#This Row],[Date]])</f>
        <v>2021</v>
      </c>
      <c r="L8" s="50">
        <f ca="1">MONTH(tblFYNot1st[[#This Row],[Date]])</f>
        <v>10</v>
      </c>
      <c r="M8" s="50">
        <f ca="1">CHOOSE(tblFYNot1st[[#This Row],[Month]],1,1,1,2,2,2,3,3,3,4,4,4)</f>
        <v>4</v>
      </c>
      <c r="N8" s="50">
        <f ca="1">IF(MONTH(tblFYNot1st[[#This Row],[Date]]-DAY(YS_2)+1)&gt;=MONTH(YS_2),MONTH(tblFYNot1st[[#This Row],[Date]]-DAY(YS_2)+1)-MONTH(YS_2),12-MONTH(YS_2)+MONTH(tblFYNot1st[[#This Row],[Date]]-DAY(YS_2)+1))+1</f>
        <v>7</v>
      </c>
      <c r="O8" s="50">
        <f ca="1">_xlfn.LET(_xlpm.MO,MONTH(tblFYNot1st[[#This Row],[Date]]-DAY(YS_2)+1),IF(_xlpm.MO&gt;=MONTH(YS_2),_xlpm.MO-MONTH(YS_2),12-MONTH(YS_2)+_xlpm.MO)+1)</f>
        <v>7</v>
      </c>
      <c r="P8" s="83">
        <f ca="1">YEAR(tblFYNot1st[[#This Row],[Date]])+IF(MONTH(tblFYNot1st[[#This Row],[Date]])&gt;=MONTH(YS_1),1,0)</f>
        <v>2021</v>
      </c>
      <c r="Q8" s="50">
        <f ca="1">CHOOSE(tblFYNot1st[[#This Row],[FMonth]],1,1,1,2,2,2,3,3,3,4,4,4)</f>
        <v>3</v>
      </c>
    </row>
    <row r="9" spans="1:17" x14ac:dyDescent="0.25">
      <c r="B9" s="20">
        <f t="shared" ca="1" si="0"/>
        <v>44511</v>
      </c>
      <c r="C9" s="50">
        <f ca="1">YEAR(tblFY1st[[#This Row],[Date]])</f>
        <v>2021</v>
      </c>
      <c r="D9" s="50">
        <f ca="1">MONTH(tblFY1st[[#This Row],[Date]])</f>
        <v>11</v>
      </c>
      <c r="E9" s="50">
        <f ca="1">CHOOSE(tblFY1st[[#This Row],[Month]],1,1,1,2,2,2,3,3,3,4,4,4)</f>
        <v>4</v>
      </c>
      <c r="F9" s="83">
        <f ca="1">YEAR(tblFY1st[[#This Row],[Date]])+IF(MONTH(tblFY1st[[#This Row],[Date]])&gt;=MONTH(YS_1),1,0)</f>
        <v>2021</v>
      </c>
      <c r="G9" s="50">
        <f ca="1">IF(MONTH(tblFY1st[[#This Row],[Date]])&gt;=MONTH(YS_1),MONTH(tblFY1st[[#This Row],[Date]])-MONTH(YS_1),12-MONTH(YS_1)+MONTH(tblFY1st[[#This Row],[Date]]))+1</f>
        <v>12</v>
      </c>
      <c r="H9" s="50">
        <f ca="1">CHOOSE(tblFY1st[[#This Row],[FMonth]],1,1,1,2,2,2,3,3,3,4,4,4)</f>
        <v>4</v>
      </c>
      <c r="J9" s="20">
        <f t="shared" ca="1" si="1"/>
        <v>44511</v>
      </c>
      <c r="K9" s="50">
        <f ca="1">YEAR(tblFYNot1st[[#This Row],[Date]])</f>
        <v>2021</v>
      </c>
      <c r="L9" s="50">
        <f ca="1">MONTH(tblFYNot1st[[#This Row],[Date]])</f>
        <v>11</v>
      </c>
      <c r="M9" s="50">
        <f ca="1">CHOOSE(tblFYNot1st[[#This Row],[Month]],1,1,1,2,2,2,3,3,3,4,4,4)</f>
        <v>4</v>
      </c>
      <c r="N9" s="50">
        <f ca="1">IF(MONTH(tblFYNot1st[[#This Row],[Date]]-DAY(YS_2)+1)&gt;=MONTH(YS_2),MONTH(tblFYNot1st[[#This Row],[Date]]-DAY(YS_2)+1)-MONTH(YS_2),12-MONTH(YS_2)+MONTH(tblFYNot1st[[#This Row],[Date]]-DAY(YS_2)+1))+1</f>
        <v>8</v>
      </c>
      <c r="O9" s="50">
        <f ca="1">_xlfn.LET(_xlpm.MO,MONTH(tblFYNot1st[[#This Row],[Date]]-DAY(YS_2)+1),IF(_xlpm.MO&gt;=MONTH(YS_2),_xlpm.MO-MONTH(YS_2),12-MONTH(YS_2)+_xlpm.MO)+1)</f>
        <v>8</v>
      </c>
      <c r="P9" s="83">
        <f ca="1">YEAR(tblFYNot1st[[#This Row],[Date]])+IF(MONTH(tblFYNot1st[[#This Row],[Date]])&gt;=MONTH(YS_1),1,0)</f>
        <v>2021</v>
      </c>
      <c r="Q9" s="50">
        <f ca="1">CHOOSE(tblFYNot1st[[#This Row],[FMonth]],1,1,1,2,2,2,3,3,3,4,4,4)</f>
        <v>3</v>
      </c>
    </row>
    <row r="10" spans="1:17" x14ac:dyDescent="0.25">
      <c r="B10" s="20">
        <f t="shared" ca="1" si="0"/>
        <v>44526</v>
      </c>
      <c r="C10" s="50">
        <f ca="1">YEAR(tblFY1st[[#This Row],[Date]])</f>
        <v>2021</v>
      </c>
      <c r="D10" s="50">
        <f ca="1">MONTH(tblFY1st[[#This Row],[Date]])</f>
        <v>11</v>
      </c>
      <c r="E10" s="50">
        <f ca="1">CHOOSE(tblFY1st[[#This Row],[Month]],1,1,1,2,2,2,3,3,3,4,4,4)</f>
        <v>4</v>
      </c>
      <c r="F10" s="83">
        <f ca="1">YEAR(tblFY1st[[#This Row],[Date]])+IF(MONTH(tblFY1st[[#This Row],[Date]])&gt;=MONTH(YS_1),1,0)</f>
        <v>2021</v>
      </c>
      <c r="G10" s="50">
        <f ca="1">IF(MONTH(tblFY1st[[#This Row],[Date]])&gt;=MONTH(YS_1),MONTH(tblFY1st[[#This Row],[Date]])-MONTH(YS_1),12-MONTH(YS_1)+MONTH(tblFY1st[[#This Row],[Date]]))+1</f>
        <v>12</v>
      </c>
      <c r="H10" s="50">
        <f ca="1">CHOOSE(tblFY1st[[#This Row],[FMonth]],1,1,1,2,2,2,3,3,3,4,4,4)</f>
        <v>4</v>
      </c>
      <c r="J10" s="20">
        <f t="shared" ca="1" si="1"/>
        <v>44526</v>
      </c>
      <c r="K10" s="50">
        <f ca="1">YEAR(tblFYNot1st[[#This Row],[Date]])</f>
        <v>2021</v>
      </c>
      <c r="L10" s="50">
        <f ca="1">MONTH(tblFYNot1st[[#This Row],[Date]])</f>
        <v>11</v>
      </c>
      <c r="M10" s="50">
        <f ca="1">CHOOSE(tblFYNot1st[[#This Row],[Month]],1,1,1,2,2,2,3,3,3,4,4,4)</f>
        <v>4</v>
      </c>
      <c r="N10" s="50">
        <f ca="1">IF(MONTH(tblFYNot1st[[#This Row],[Date]]-DAY(YS_2)+1)&gt;=MONTH(YS_2),MONTH(tblFYNot1st[[#This Row],[Date]]-DAY(YS_2)+1)-MONTH(YS_2),12-MONTH(YS_2)+MONTH(tblFYNot1st[[#This Row],[Date]]-DAY(YS_2)+1))+1</f>
        <v>8</v>
      </c>
      <c r="O10" s="50">
        <f ca="1">_xlfn.LET(_xlpm.MO,MONTH(tblFYNot1st[[#This Row],[Date]]-DAY(YS_2)+1),IF(_xlpm.MO&gt;=MONTH(YS_2),_xlpm.MO-MONTH(YS_2),12-MONTH(YS_2)+_xlpm.MO)+1)</f>
        <v>8</v>
      </c>
      <c r="P10" s="83">
        <f ca="1">YEAR(tblFYNot1st[[#This Row],[Date]])+IF(MONTH(tblFYNot1st[[#This Row],[Date]])&gt;=MONTH(YS_1),1,0)</f>
        <v>2021</v>
      </c>
      <c r="Q10" s="50">
        <f ca="1">CHOOSE(tblFYNot1st[[#This Row],[FMonth]],1,1,1,2,2,2,3,3,3,4,4,4)</f>
        <v>3</v>
      </c>
    </row>
    <row r="11" spans="1:17" x14ac:dyDescent="0.25">
      <c r="B11" s="20">
        <f t="shared" ref="B11:B71" ca="1" si="2">B10+15</f>
        <v>44541</v>
      </c>
      <c r="C11" s="50">
        <f ca="1">YEAR(tblFY1st[[#This Row],[Date]])</f>
        <v>2021</v>
      </c>
      <c r="D11" s="50">
        <f ca="1">MONTH(tblFY1st[[#This Row],[Date]])</f>
        <v>12</v>
      </c>
      <c r="E11" s="50">
        <f ca="1">CHOOSE(tblFY1st[[#This Row],[Month]],1,1,1,2,2,2,3,3,3,4,4,4)</f>
        <v>4</v>
      </c>
      <c r="F11" s="83">
        <f ca="1">YEAR(tblFY1st[[#This Row],[Date]])+IF(MONTH(tblFY1st[[#This Row],[Date]])&gt;=MONTH(YS_1),1,0)</f>
        <v>2022</v>
      </c>
      <c r="G11" s="50">
        <f ca="1">IF(MONTH(tblFY1st[[#This Row],[Date]])&gt;=MONTH(YS_1),MONTH(tblFY1st[[#This Row],[Date]])-MONTH(YS_1),12-MONTH(YS_1)+MONTH(tblFY1st[[#This Row],[Date]]))+1</f>
        <v>1</v>
      </c>
      <c r="H11" s="50">
        <f ca="1">CHOOSE(tblFY1st[[#This Row],[FMonth]],1,1,1,2,2,2,3,3,3,4,4,4)</f>
        <v>1</v>
      </c>
      <c r="J11" s="20">
        <f t="shared" ca="1" si="1"/>
        <v>44541</v>
      </c>
      <c r="K11" s="50">
        <f ca="1">YEAR(tblFYNot1st[[#This Row],[Date]])</f>
        <v>2021</v>
      </c>
      <c r="L11" s="50">
        <f ca="1">MONTH(tblFYNot1st[[#This Row],[Date]])</f>
        <v>12</v>
      </c>
      <c r="M11" s="50">
        <f ca="1">CHOOSE(tblFYNot1st[[#This Row],[Month]],1,1,1,2,2,2,3,3,3,4,4,4)</f>
        <v>4</v>
      </c>
      <c r="N11" s="50">
        <f ca="1">IF(MONTH(tblFYNot1st[[#This Row],[Date]]-DAY(YS_2)+1)&gt;=MONTH(YS_2),MONTH(tblFYNot1st[[#This Row],[Date]]-DAY(YS_2)+1)-MONTH(YS_2),12-MONTH(YS_2)+MONTH(tblFYNot1st[[#This Row],[Date]]-DAY(YS_2)+1))+1</f>
        <v>9</v>
      </c>
      <c r="O11" s="50">
        <f ca="1">_xlfn.LET(_xlpm.MO,MONTH(tblFYNot1st[[#This Row],[Date]]-DAY(YS_2)+1),IF(_xlpm.MO&gt;=MONTH(YS_2),_xlpm.MO-MONTH(YS_2),12-MONTH(YS_2)+_xlpm.MO)+1)</f>
        <v>9</v>
      </c>
      <c r="P11" s="83">
        <f ca="1">YEAR(tblFYNot1st[[#This Row],[Date]])+IF(MONTH(tblFYNot1st[[#This Row],[Date]])&gt;=MONTH(YS_1),1,0)</f>
        <v>2022</v>
      </c>
      <c r="Q11" s="50">
        <f ca="1">CHOOSE(tblFYNot1st[[#This Row],[FMonth]],1,1,1,2,2,2,3,3,3,4,4,4)</f>
        <v>3</v>
      </c>
    </row>
    <row r="12" spans="1:17" x14ac:dyDescent="0.25">
      <c r="B12" s="20">
        <f t="shared" ca="1" si="2"/>
        <v>44556</v>
      </c>
      <c r="C12" s="50">
        <f ca="1">YEAR(tblFY1st[[#This Row],[Date]])</f>
        <v>2021</v>
      </c>
      <c r="D12" s="50">
        <f ca="1">MONTH(tblFY1st[[#This Row],[Date]])</f>
        <v>12</v>
      </c>
      <c r="E12" s="50">
        <f ca="1">CHOOSE(tblFY1st[[#This Row],[Month]],1,1,1,2,2,2,3,3,3,4,4,4)</f>
        <v>4</v>
      </c>
      <c r="F12" s="83">
        <f ca="1">YEAR(tblFY1st[[#This Row],[Date]])+IF(MONTH(tblFY1st[[#This Row],[Date]])&gt;=MONTH(YS_1),1,0)</f>
        <v>2022</v>
      </c>
      <c r="G12" s="50">
        <f ca="1">IF(MONTH(tblFY1st[[#This Row],[Date]])&gt;=MONTH(YS_1),MONTH(tblFY1st[[#This Row],[Date]])-MONTH(YS_1),12-MONTH(YS_1)+MONTH(tblFY1st[[#This Row],[Date]]))+1</f>
        <v>1</v>
      </c>
      <c r="H12" s="50">
        <f ca="1">CHOOSE(tblFY1st[[#This Row],[FMonth]],1,1,1,2,2,2,3,3,3,4,4,4)</f>
        <v>1</v>
      </c>
      <c r="J12" s="20">
        <f t="shared" ca="1" si="1"/>
        <v>44556</v>
      </c>
      <c r="K12" s="50">
        <f ca="1">YEAR(tblFYNot1st[[#This Row],[Date]])</f>
        <v>2021</v>
      </c>
      <c r="L12" s="50">
        <f ca="1">MONTH(tblFYNot1st[[#This Row],[Date]])</f>
        <v>12</v>
      </c>
      <c r="M12" s="50">
        <f ca="1">CHOOSE(tblFYNot1st[[#This Row],[Month]],1,1,1,2,2,2,3,3,3,4,4,4)</f>
        <v>4</v>
      </c>
      <c r="N12" s="50">
        <f ca="1">IF(MONTH(tblFYNot1st[[#This Row],[Date]]-DAY(YS_2)+1)&gt;=MONTH(YS_2),MONTH(tblFYNot1st[[#This Row],[Date]]-DAY(YS_2)+1)-MONTH(YS_2),12-MONTH(YS_2)+MONTH(tblFYNot1st[[#This Row],[Date]]-DAY(YS_2)+1))+1</f>
        <v>9</v>
      </c>
      <c r="O12" s="50">
        <f ca="1">_xlfn.LET(_xlpm.MO,MONTH(tblFYNot1st[[#This Row],[Date]]-DAY(YS_2)+1),IF(_xlpm.MO&gt;=MONTH(YS_2),_xlpm.MO-MONTH(YS_2),12-MONTH(YS_2)+_xlpm.MO)+1)</f>
        <v>9</v>
      </c>
      <c r="P12" s="83">
        <f ca="1">YEAR(tblFYNot1st[[#This Row],[Date]])+IF(MONTH(tblFYNot1st[[#This Row],[Date]])&gt;=MONTH(YS_1),1,0)</f>
        <v>2022</v>
      </c>
      <c r="Q12" s="50">
        <f ca="1">CHOOSE(tblFYNot1st[[#This Row],[FMonth]],1,1,1,2,2,2,3,3,3,4,4,4)</f>
        <v>3</v>
      </c>
    </row>
    <row r="13" spans="1:17" x14ac:dyDescent="0.25">
      <c r="B13" s="20">
        <f t="shared" ca="1" si="2"/>
        <v>44571</v>
      </c>
      <c r="C13" s="50">
        <f ca="1">YEAR(tblFY1st[[#This Row],[Date]])</f>
        <v>2022</v>
      </c>
      <c r="D13" s="50">
        <f ca="1">MONTH(tblFY1st[[#This Row],[Date]])</f>
        <v>1</v>
      </c>
      <c r="E13" s="50">
        <f ca="1">CHOOSE(tblFY1st[[#This Row],[Month]],1,1,1,2,2,2,3,3,3,4,4,4)</f>
        <v>1</v>
      </c>
      <c r="F13" s="83">
        <f ca="1">YEAR(tblFY1st[[#This Row],[Date]])+IF(MONTH(tblFY1st[[#This Row],[Date]])&gt;=MONTH(YS_1),1,0)</f>
        <v>2022</v>
      </c>
      <c r="G13" s="50">
        <f ca="1">IF(MONTH(tblFY1st[[#This Row],[Date]])&gt;=MONTH(YS_1),MONTH(tblFY1st[[#This Row],[Date]])-MONTH(YS_1),12-MONTH(YS_1)+MONTH(tblFY1st[[#This Row],[Date]]))+1</f>
        <v>2</v>
      </c>
      <c r="H13" s="50">
        <f ca="1">CHOOSE(tblFY1st[[#This Row],[FMonth]],1,1,1,2,2,2,3,3,3,4,4,4)</f>
        <v>1</v>
      </c>
      <c r="J13" s="20">
        <f t="shared" ca="1" si="1"/>
        <v>44571</v>
      </c>
      <c r="K13" s="50">
        <f ca="1">YEAR(tblFYNot1st[[#This Row],[Date]])</f>
        <v>2022</v>
      </c>
      <c r="L13" s="50">
        <f ca="1">MONTH(tblFYNot1st[[#This Row],[Date]])</f>
        <v>1</v>
      </c>
      <c r="M13" s="50">
        <f ca="1">CHOOSE(tblFYNot1st[[#This Row],[Month]],1,1,1,2,2,2,3,3,3,4,4,4)</f>
        <v>1</v>
      </c>
      <c r="N13" s="50">
        <f ca="1">IF(MONTH(tblFYNot1st[[#This Row],[Date]]-DAY(YS_2)+1)&gt;=MONTH(YS_2),MONTH(tblFYNot1st[[#This Row],[Date]]-DAY(YS_2)+1)-MONTH(YS_2),12-MONTH(YS_2)+MONTH(tblFYNot1st[[#This Row],[Date]]-DAY(YS_2)+1))+1</f>
        <v>10</v>
      </c>
      <c r="O13" s="50">
        <f ca="1">_xlfn.LET(_xlpm.MO,MONTH(tblFYNot1st[[#This Row],[Date]]-DAY(YS_2)+1),IF(_xlpm.MO&gt;=MONTH(YS_2),_xlpm.MO-MONTH(YS_2),12-MONTH(YS_2)+_xlpm.MO)+1)</f>
        <v>10</v>
      </c>
      <c r="P13" s="83">
        <f ca="1">YEAR(tblFYNot1st[[#This Row],[Date]])+IF(MONTH(tblFYNot1st[[#This Row],[Date]])&gt;=MONTH(YS_1),1,0)</f>
        <v>2022</v>
      </c>
      <c r="Q13" s="50">
        <f ca="1">CHOOSE(tblFYNot1st[[#This Row],[FMonth]],1,1,1,2,2,2,3,3,3,4,4,4)</f>
        <v>4</v>
      </c>
    </row>
    <row r="14" spans="1:17" x14ac:dyDescent="0.25">
      <c r="B14" s="20">
        <f t="shared" ca="1" si="2"/>
        <v>44586</v>
      </c>
      <c r="C14" s="50">
        <f ca="1">YEAR(tblFY1st[[#This Row],[Date]])</f>
        <v>2022</v>
      </c>
      <c r="D14" s="50">
        <f ca="1">MONTH(tblFY1st[[#This Row],[Date]])</f>
        <v>1</v>
      </c>
      <c r="E14" s="50">
        <f ca="1">CHOOSE(tblFY1st[[#This Row],[Month]],1,1,1,2,2,2,3,3,3,4,4,4)</f>
        <v>1</v>
      </c>
      <c r="F14" s="83">
        <f ca="1">YEAR(tblFY1st[[#This Row],[Date]])+IF(MONTH(tblFY1st[[#This Row],[Date]])&gt;=MONTH(YS_1),1,0)</f>
        <v>2022</v>
      </c>
      <c r="G14" s="50">
        <f ca="1">IF(MONTH(tblFY1st[[#This Row],[Date]])&gt;=MONTH(YS_1),MONTH(tblFY1st[[#This Row],[Date]])-MONTH(YS_1),12-MONTH(YS_1)+MONTH(tblFY1st[[#This Row],[Date]]))+1</f>
        <v>2</v>
      </c>
      <c r="H14" s="50">
        <f ca="1">CHOOSE(tblFY1st[[#This Row],[FMonth]],1,1,1,2,2,2,3,3,3,4,4,4)</f>
        <v>1</v>
      </c>
      <c r="J14" s="20">
        <f t="shared" ca="1" si="1"/>
        <v>44586</v>
      </c>
      <c r="K14" s="50">
        <f ca="1">YEAR(tblFYNot1st[[#This Row],[Date]])</f>
        <v>2022</v>
      </c>
      <c r="L14" s="50">
        <f ca="1">MONTH(tblFYNot1st[[#This Row],[Date]])</f>
        <v>1</v>
      </c>
      <c r="M14" s="50">
        <f ca="1">CHOOSE(tblFYNot1st[[#This Row],[Month]],1,1,1,2,2,2,3,3,3,4,4,4)</f>
        <v>1</v>
      </c>
      <c r="N14" s="50">
        <f ca="1">IF(MONTH(tblFYNot1st[[#This Row],[Date]]-DAY(YS_2)+1)&gt;=MONTH(YS_2),MONTH(tblFYNot1st[[#This Row],[Date]]-DAY(YS_2)+1)-MONTH(YS_2),12-MONTH(YS_2)+MONTH(tblFYNot1st[[#This Row],[Date]]-DAY(YS_2)+1))+1</f>
        <v>10</v>
      </c>
      <c r="O14" s="50">
        <f ca="1">_xlfn.LET(_xlpm.MO,MONTH(tblFYNot1st[[#This Row],[Date]]-DAY(YS_2)+1),IF(_xlpm.MO&gt;=MONTH(YS_2),_xlpm.MO-MONTH(YS_2),12-MONTH(YS_2)+_xlpm.MO)+1)</f>
        <v>10</v>
      </c>
      <c r="P14" s="83">
        <f ca="1">YEAR(tblFYNot1st[[#This Row],[Date]])+IF(MONTH(tblFYNot1st[[#This Row],[Date]])&gt;=MONTH(YS_1),1,0)</f>
        <v>2022</v>
      </c>
      <c r="Q14" s="50">
        <f ca="1">CHOOSE(tblFYNot1st[[#This Row],[FMonth]],1,1,1,2,2,2,3,3,3,4,4,4)</f>
        <v>4</v>
      </c>
    </row>
    <row r="15" spans="1:17" x14ac:dyDescent="0.25">
      <c r="B15" s="20">
        <f t="shared" ca="1" si="2"/>
        <v>44601</v>
      </c>
      <c r="C15" s="50">
        <f ca="1">YEAR(tblFY1st[[#This Row],[Date]])</f>
        <v>2022</v>
      </c>
      <c r="D15" s="50">
        <f ca="1">MONTH(tblFY1st[[#This Row],[Date]])</f>
        <v>2</v>
      </c>
      <c r="E15" s="50">
        <f ca="1">CHOOSE(tblFY1st[[#This Row],[Month]],1,1,1,2,2,2,3,3,3,4,4,4)</f>
        <v>1</v>
      </c>
      <c r="F15" s="83">
        <f ca="1">YEAR(tblFY1st[[#This Row],[Date]])+IF(MONTH(tblFY1st[[#This Row],[Date]])&gt;=MONTH(YS_1),1,0)</f>
        <v>2022</v>
      </c>
      <c r="G15" s="50">
        <f ca="1">IF(MONTH(tblFY1st[[#This Row],[Date]])&gt;=MONTH(YS_1),MONTH(tblFY1st[[#This Row],[Date]])-MONTH(YS_1),12-MONTH(YS_1)+MONTH(tblFY1st[[#This Row],[Date]]))+1</f>
        <v>3</v>
      </c>
      <c r="H15" s="50">
        <f ca="1">CHOOSE(tblFY1st[[#This Row],[FMonth]],1,1,1,2,2,2,3,3,3,4,4,4)</f>
        <v>1</v>
      </c>
      <c r="J15" s="20">
        <f t="shared" ca="1" si="1"/>
        <v>44601</v>
      </c>
      <c r="K15" s="50">
        <f ca="1">YEAR(tblFYNot1st[[#This Row],[Date]])</f>
        <v>2022</v>
      </c>
      <c r="L15" s="50">
        <f ca="1">MONTH(tblFYNot1st[[#This Row],[Date]])</f>
        <v>2</v>
      </c>
      <c r="M15" s="50">
        <f ca="1">CHOOSE(tblFYNot1st[[#This Row],[Month]],1,1,1,2,2,2,3,3,3,4,4,4)</f>
        <v>1</v>
      </c>
      <c r="N15" s="50">
        <f ca="1">IF(MONTH(tblFYNot1st[[#This Row],[Date]]-DAY(YS_2)+1)&gt;=MONTH(YS_2),MONTH(tblFYNot1st[[#This Row],[Date]]-DAY(YS_2)+1)-MONTH(YS_2),12-MONTH(YS_2)+MONTH(tblFYNot1st[[#This Row],[Date]]-DAY(YS_2)+1))+1</f>
        <v>11</v>
      </c>
      <c r="O15" s="50">
        <f ca="1">_xlfn.LET(_xlpm.MO,MONTH(tblFYNot1st[[#This Row],[Date]]-DAY(YS_2)+1),IF(_xlpm.MO&gt;=MONTH(YS_2),_xlpm.MO-MONTH(YS_2),12-MONTH(YS_2)+_xlpm.MO)+1)</f>
        <v>11</v>
      </c>
      <c r="P15" s="83">
        <f ca="1">YEAR(tblFYNot1st[[#This Row],[Date]])+IF(MONTH(tblFYNot1st[[#This Row],[Date]])&gt;=MONTH(YS_1),1,0)</f>
        <v>2022</v>
      </c>
      <c r="Q15" s="50">
        <f ca="1">CHOOSE(tblFYNot1st[[#This Row],[FMonth]],1,1,1,2,2,2,3,3,3,4,4,4)</f>
        <v>4</v>
      </c>
    </row>
    <row r="16" spans="1:17" x14ac:dyDescent="0.25">
      <c r="B16" s="20">
        <f t="shared" ca="1" si="2"/>
        <v>44616</v>
      </c>
      <c r="C16" s="50">
        <f ca="1">YEAR(tblFY1st[[#This Row],[Date]])</f>
        <v>2022</v>
      </c>
      <c r="D16" s="50">
        <f ca="1">MONTH(tblFY1st[[#This Row],[Date]])</f>
        <v>2</v>
      </c>
      <c r="E16" s="50">
        <f ca="1">CHOOSE(tblFY1st[[#This Row],[Month]],1,1,1,2,2,2,3,3,3,4,4,4)</f>
        <v>1</v>
      </c>
      <c r="F16" s="83">
        <f ca="1">YEAR(tblFY1st[[#This Row],[Date]])+IF(MONTH(tblFY1st[[#This Row],[Date]])&gt;=MONTH(YS_1),1,0)</f>
        <v>2022</v>
      </c>
      <c r="G16" s="50">
        <f ca="1">IF(MONTH(tblFY1st[[#This Row],[Date]])&gt;=MONTH(YS_1),MONTH(tblFY1st[[#This Row],[Date]])-MONTH(YS_1),12-MONTH(YS_1)+MONTH(tblFY1st[[#This Row],[Date]]))+1</f>
        <v>3</v>
      </c>
      <c r="H16" s="50">
        <f ca="1">CHOOSE(tblFY1st[[#This Row],[FMonth]],1,1,1,2,2,2,3,3,3,4,4,4)</f>
        <v>1</v>
      </c>
      <c r="J16" s="20">
        <f t="shared" ca="1" si="1"/>
        <v>44616</v>
      </c>
      <c r="K16" s="50">
        <f ca="1">YEAR(tblFYNot1st[[#This Row],[Date]])</f>
        <v>2022</v>
      </c>
      <c r="L16" s="50">
        <f ca="1">MONTH(tblFYNot1st[[#This Row],[Date]])</f>
        <v>2</v>
      </c>
      <c r="M16" s="50">
        <f ca="1">CHOOSE(tblFYNot1st[[#This Row],[Month]],1,1,1,2,2,2,3,3,3,4,4,4)</f>
        <v>1</v>
      </c>
      <c r="N16" s="50">
        <f ca="1">IF(MONTH(tblFYNot1st[[#This Row],[Date]]-DAY(YS_2)+1)&gt;=MONTH(YS_2),MONTH(tblFYNot1st[[#This Row],[Date]]-DAY(YS_2)+1)-MONTH(YS_2),12-MONTH(YS_2)+MONTH(tblFYNot1st[[#This Row],[Date]]-DAY(YS_2)+1))+1</f>
        <v>11</v>
      </c>
      <c r="O16" s="50">
        <f ca="1">_xlfn.LET(_xlpm.MO,MONTH(tblFYNot1st[[#This Row],[Date]]-DAY(YS_2)+1),IF(_xlpm.MO&gt;=MONTH(YS_2),_xlpm.MO-MONTH(YS_2),12-MONTH(YS_2)+_xlpm.MO)+1)</f>
        <v>11</v>
      </c>
      <c r="P16" s="83">
        <f ca="1">YEAR(tblFYNot1st[[#This Row],[Date]])+IF(MONTH(tblFYNot1st[[#This Row],[Date]])&gt;=MONTH(YS_1),1,0)</f>
        <v>2022</v>
      </c>
      <c r="Q16" s="50">
        <f ca="1">CHOOSE(tblFYNot1st[[#This Row],[FMonth]],1,1,1,2,2,2,3,3,3,4,4,4)</f>
        <v>4</v>
      </c>
    </row>
    <row r="17" spans="2:17" x14ac:dyDescent="0.25">
      <c r="B17" s="20">
        <f t="shared" ca="1" si="2"/>
        <v>44631</v>
      </c>
      <c r="C17" s="50">
        <f ca="1">YEAR(tblFY1st[[#This Row],[Date]])</f>
        <v>2022</v>
      </c>
      <c r="D17" s="50">
        <f ca="1">MONTH(tblFY1st[[#This Row],[Date]])</f>
        <v>3</v>
      </c>
      <c r="E17" s="50">
        <f ca="1">CHOOSE(tblFY1st[[#This Row],[Month]],1,1,1,2,2,2,3,3,3,4,4,4)</f>
        <v>1</v>
      </c>
      <c r="F17" s="83">
        <f ca="1">YEAR(tblFY1st[[#This Row],[Date]])+IF(MONTH(tblFY1st[[#This Row],[Date]])&gt;=MONTH(YS_1),1,0)</f>
        <v>2022</v>
      </c>
      <c r="G17" s="50">
        <f ca="1">IF(MONTH(tblFY1st[[#This Row],[Date]])&gt;=MONTH(YS_1),MONTH(tblFY1st[[#This Row],[Date]])-MONTH(YS_1),12-MONTH(YS_1)+MONTH(tblFY1st[[#This Row],[Date]]))+1</f>
        <v>4</v>
      </c>
      <c r="H17" s="50">
        <f ca="1">CHOOSE(tblFY1st[[#This Row],[FMonth]],1,1,1,2,2,2,3,3,3,4,4,4)</f>
        <v>2</v>
      </c>
      <c r="J17" s="20">
        <f t="shared" ca="1" si="1"/>
        <v>44631</v>
      </c>
      <c r="K17" s="50">
        <f ca="1">YEAR(tblFYNot1st[[#This Row],[Date]])</f>
        <v>2022</v>
      </c>
      <c r="L17" s="50">
        <f ca="1">MONTH(tblFYNot1st[[#This Row],[Date]])</f>
        <v>3</v>
      </c>
      <c r="M17" s="50">
        <f ca="1">CHOOSE(tblFYNot1st[[#This Row],[Month]],1,1,1,2,2,2,3,3,3,4,4,4)</f>
        <v>1</v>
      </c>
      <c r="N17" s="50">
        <f ca="1">IF(MONTH(tblFYNot1st[[#This Row],[Date]]-DAY(YS_2)+1)&gt;=MONTH(YS_2),MONTH(tblFYNot1st[[#This Row],[Date]]-DAY(YS_2)+1)-MONTH(YS_2),12-MONTH(YS_2)+MONTH(tblFYNot1st[[#This Row],[Date]]-DAY(YS_2)+1))+1</f>
        <v>12</v>
      </c>
      <c r="O17" s="50">
        <f ca="1">_xlfn.LET(_xlpm.MO,MONTH(tblFYNot1st[[#This Row],[Date]]-DAY(YS_2)+1),IF(_xlpm.MO&gt;=MONTH(YS_2),_xlpm.MO-MONTH(YS_2),12-MONTH(YS_2)+_xlpm.MO)+1)</f>
        <v>12</v>
      </c>
      <c r="P17" s="83">
        <f ca="1">YEAR(tblFYNot1st[[#This Row],[Date]])+IF(MONTH(tblFYNot1st[[#This Row],[Date]])&gt;=MONTH(YS_1),1,0)</f>
        <v>2022</v>
      </c>
      <c r="Q17" s="50">
        <f ca="1">CHOOSE(tblFYNot1st[[#This Row],[FMonth]],1,1,1,2,2,2,3,3,3,4,4,4)</f>
        <v>4</v>
      </c>
    </row>
    <row r="18" spans="2:17" x14ac:dyDescent="0.25">
      <c r="B18" s="20">
        <f t="shared" ca="1" si="2"/>
        <v>44646</v>
      </c>
      <c r="C18" s="50">
        <f ca="1">YEAR(tblFY1st[[#This Row],[Date]])</f>
        <v>2022</v>
      </c>
      <c r="D18" s="50">
        <f ca="1">MONTH(tblFY1st[[#This Row],[Date]])</f>
        <v>3</v>
      </c>
      <c r="E18" s="50">
        <f ca="1">CHOOSE(tblFY1st[[#This Row],[Month]],1,1,1,2,2,2,3,3,3,4,4,4)</f>
        <v>1</v>
      </c>
      <c r="F18" s="83">
        <f ca="1">YEAR(tblFY1st[[#This Row],[Date]])+IF(MONTH(tblFY1st[[#This Row],[Date]])&gt;=MONTH(YS_1),1,0)</f>
        <v>2022</v>
      </c>
      <c r="G18" s="50">
        <f ca="1">IF(MONTH(tblFY1st[[#This Row],[Date]])&gt;=MONTH(YS_1),MONTH(tblFY1st[[#This Row],[Date]])-MONTH(YS_1),12-MONTH(YS_1)+MONTH(tblFY1st[[#This Row],[Date]]))+1</f>
        <v>4</v>
      </c>
      <c r="H18" s="50">
        <f ca="1">CHOOSE(tblFY1st[[#This Row],[FMonth]],1,1,1,2,2,2,3,3,3,4,4,4)</f>
        <v>2</v>
      </c>
      <c r="J18" s="20">
        <f t="shared" ca="1" si="1"/>
        <v>44646</v>
      </c>
      <c r="K18" s="50">
        <f ca="1">YEAR(tblFYNot1st[[#This Row],[Date]])</f>
        <v>2022</v>
      </c>
      <c r="L18" s="50">
        <f ca="1">MONTH(tblFYNot1st[[#This Row],[Date]])</f>
        <v>3</v>
      </c>
      <c r="M18" s="50">
        <f ca="1">CHOOSE(tblFYNot1st[[#This Row],[Month]],1,1,1,2,2,2,3,3,3,4,4,4)</f>
        <v>1</v>
      </c>
      <c r="N18" s="50">
        <f ca="1">IF(MONTH(tblFYNot1st[[#This Row],[Date]]-DAY(YS_2)+1)&gt;=MONTH(YS_2),MONTH(tblFYNot1st[[#This Row],[Date]]-DAY(YS_2)+1)-MONTH(YS_2),12-MONTH(YS_2)+MONTH(tblFYNot1st[[#This Row],[Date]]-DAY(YS_2)+1))+1</f>
        <v>12</v>
      </c>
      <c r="O18" s="50">
        <f ca="1">_xlfn.LET(_xlpm.MO,MONTH(tblFYNot1st[[#This Row],[Date]]-DAY(YS_2)+1),IF(_xlpm.MO&gt;=MONTH(YS_2),_xlpm.MO-MONTH(YS_2),12-MONTH(YS_2)+_xlpm.MO)+1)</f>
        <v>12</v>
      </c>
      <c r="P18" s="83">
        <f ca="1">YEAR(tblFYNot1st[[#This Row],[Date]])+IF(MONTH(tblFYNot1st[[#This Row],[Date]])&gt;=MONTH(YS_1),1,0)</f>
        <v>2022</v>
      </c>
      <c r="Q18" s="50">
        <f ca="1">CHOOSE(tblFYNot1st[[#This Row],[FMonth]],1,1,1,2,2,2,3,3,3,4,4,4)</f>
        <v>4</v>
      </c>
    </row>
    <row r="19" spans="2:17" x14ac:dyDescent="0.25">
      <c r="B19" s="20">
        <f t="shared" ca="1" si="2"/>
        <v>44661</v>
      </c>
      <c r="C19" s="50">
        <f ca="1">YEAR(tblFY1st[[#This Row],[Date]])</f>
        <v>2022</v>
      </c>
      <c r="D19" s="50">
        <f ca="1">MONTH(tblFY1st[[#This Row],[Date]])</f>
        <v>4</v>
      </c>
      <c r="E19" s="50">
        <f ca="1">CHOOSE(tblFY1st[[#This Row],[Month]],1,1,1,2,2,2,3,3,3,4,4,4)</f>
        <v>2</v>
      </c>
      <c r="F19" s="83">
        <f ca="1">YEAR(tblFY1st[[#This Row],[Date]])+IF(MONTH(tblFY1st[[#This Row],[Date]])&gt;=MONTH(YS_1),1,0)</f>
        <v>2022</v>
      </c>
      <c r="G19" s="50">
        <f ca="1">IF(MONTH(tblFY1st[[#This Row],[Date]])&gt;=MONTH(YS_1),MONTH(tblFY1st[[#This Row],[Date]])-MONTH(YS_1),12-MONTH(YS_1)+MONTH(tblFY1st[[#This Row],[Date]]))+1</f>
        <v>5</v>
      </c>
      <c r="H19" s="50">
        <f ca="1">CHOOSE(tblFY1st[[#This Row],[FMonth]],1,1,1,2,2,2,3,3,3,4,4,4)</f>
        <v>2</v>
      </c>
      <c r="J19" s="20">
        <f t="shared" ca="1" si="1"/>
        <v>44661</v>
      </c>
      <c r="K19" s="50">
        <f ca="1">YEAR(tblFYNot1st[[#This Row],[Date]])</f>
        <v>2022</v>
      </c>
      <c r="L19" s="50">
        <f ca="1">MONTH(tblFYNot1st[[#This Row],[Date]])</f>
        <v>4</v>
      </c>
      <c r="M19" s="50">
        <f ca="1">CHOOSE(tblFYNot1st[[#This Row],[Month]],1,1,1,2,2,2,3,3,3,4,4,4)</f>
        <v>2</v>
      </c>
      <c r="N19" s="50">
        <f ca="1">IF(MONTH(tblFYNot1st[[#This Row],[Date]]-DAY(YS_2)+1)&gt;=MONTH(YS_2),MONTH(tblFYNot1st[[#This Row],[Date]]-DAY(YS_2)+1)-MONTH(YS_2),12-MONTH(YS_2)+MONTH(tblFYNot1st[[#This Row],[Date]]-DAY(YS_2)+1))+1</f>
        <v>1</v>
      </c>
      <c r="O19" s="50">
        <f ca="1">_xlfn.LET(_xlpm.MO,MONTH(tblFYNot1st[[#This Row],[Date]]-DAY(YS_2)+1),IF(_xlpm.MO&gt;=MONTH(YS_2),_xlpm.MO-MONTH(YS_2),12-MONTH(YS_2)+_xlpm.MO)+1)</f>
        <v>1</v>
      </c>
      <c r="P19" s="83">
        <f ca="1">YEAR(tblFYNot1st[[#This Row],[Date]])+IF(MONTH(tblFYNot1st[[#This Row],[Date]])&gt;=MONTH(YS_1),1,0)</f>
        <v>2022</v>
      </c>
      <c r="Q19" s="50">
        <f ca="1">CHOOSE(tblFYNot1st[[#This Row],[FMonth]],1,1,1,2,2,2,3,3,3,4,4,4)</f>
        <v>1</v>
      </c>
    </row>
    <row r="20" spans="2:17" x14ac:dyDescent="0.25">
      <c r="B20" s="20">
        <f t="shared" ca="1" si="2"/>
        <v>44676</v>
      </c>
      <c r="C20" s="50">
        <f ca="1">YEAR(tblFY1st[[#This Row],[Date]])</f>
        <v>2022</v>
      </c>
      <c r="D20" s="50">
        <f ca="1">MONTH(tblFY1st[[#This Row],[Date]])</f>
        <v>4</v>
      </c>
      <c r="E20" s="50">
        <f ca="1">CHOOSE(tblFY1st[[#This Row],[Month]],1,1,1,2,2,2,3,3,3,4,4,4)</f>
        <v>2</v>
      </c>
      <c r="F20" s="83">
        <f ca="1">YEAR(tblFY1st[[#This Row],[Date]])+IF(MONTH(tblFY1st[[#This Row],[Date]])&gt;=MONTH(YS_1),1,0)</f>
        <v>2022</v>
      </c>
      <c r="G20" s="50">
        <f ca="1">IF(MONTH(tblFY1st[[#This Row],[Date]])&gt;=MONTH(YS_1),MONTH(tblFY1st[[#This Row],[Date]])-MONTH(YS_1),12-MONTH(YS_1)+MONTH(tblFY1st[[#This Row],[Date]]))+1</f>
        <v>5</v>
      </c>
      <c r="H20" s="50">
        <f ca="1">CHOOSE(tblFY1st[[#This Row],[FMonth]],1,1,1,2,2,2,3,3,3,4,4,4)</f>
        <v>2</v>
      </c>
      <c r="J20" s="20">
        <f t="shared" ca="1" si="1"/>
        <v>44676</v>
      </c>
      <c r="K20" s="50">
        <f ca="1">YEAR(tblFYNot1st[[#This Row],[Date]])</f>
        <v>2022</v>
      </c>
      <c r="L20" s="50">
        <f ca="1">MONTH(tblFYNot1st[[#This Row],[Date]])</f>
        <v>4</v>
      </c>
      <c r="M20" s="50">
        <f ca="1">CHOOSE(tblFYNot1st[[#This Row],[Month]],1,1,1,2,2,2,3,3,3,4,4,4)</f>
        <v>2</v>
      </c>
      <c r="N20" s="50">
        <f ca="1">IF(MONTH(tblFYNot1st[[#This Row],[Date]]-DAY(YS_2)+1)&gt;=MONTH(YS_2),MONTH(tblFYNot1st[[#This Row],[Date]]-DAY(YS_2)+1)-MONTH(YS_2),12-MONTH(YS_2)+MONTH(tblFYNot1st[[#This Row],[Date]]-DAY(YS_2)+1))+1</f>
        <v>1</v>
      </c>
      <c r="O20" s="50">
        <f ca="1">_xlfn.LET(_xlpm.MO,MONTH(tblFYNot1st[[#This Row],[Date]]-DAY(YS_2)+1),IF(_xlpm.MO&gt;=MONTH(YS_2),_xlpm.MO-MONTH(YS_2),12-MONTH(YS_2)+_xlpm.MO)+1)</f>
        <v>1</v>
      </c>
      <c r="P20" s="83">
        <f ca="1">YEAR(tblFYNot1st[[#This Row],[Date]])+IF(MONTH(tblFYNot1st[[#This Row],[Date]])&gt;=MONTH(YS_1),1,0)</f>
        <v>2022</v>
      </c>
      <c r="Q20" s="50">
        <f ca="1">CHOOSE(tblFYNot1st[[#This Row],[FMonth]],1,1,1,2,2,2,3,3,3,4,4,4)</f>
        <v>1</v>
      </c>
    </row>
    <row r="21" spans="2:17" x14ac:dyDescent="0.25">
      <c r="B21" s="20">
        <f t="shared" ca="1" si="2"/>
        <v>44691</v>
      </c>
      <c r="C21" s="50">
        <f ca="1">YEAR(tblFY1st[[#This Row],[Date]])</f>
        <v>2022</v>
      </c>
      <c r="D21" s="50">
        <f ca="1">MONTH(tblFY1st[[#This Row],[Date]])</f>
        <v>5</v>
      </c>
      <c r="E21" s="50">
        <f ca="1">CHOOSE(tblFY1st[[#This Row],[Month]],1,1,1,2,2,2,3,3,3,4,4,4)</f>
        <v>2</v>
      </c>
      <c r="F21" s="83">
        <f ca="1">YEAR(tblFY1st[[#This Row],[Date]])+IF(MONTH(tblFY1st[[#This Row],[Date]])&gt;=MONTH(YS_1),1,0)</f>
        <v>2022</v>
      </c>
      <c r="G21" s="50">
        <f ca="1">IF(MONTH(tblFY1st[[#This Row],[Date]])&gt;=MONTH(YS_1),MONTH(tblFY1st[[#This Row],[Date]])-MONTH(YS_1),12-MONTH(YS_1)+MONTH(tblFY1st[[#This Row],[Date]]))+1</f>
        <v>6</v>
      </c>
      <c r="H21" s="50">
        <f ca="1">CHOOSE(tblFY1st[[#This Row],[FMonth]],1,1,1,2,2,2,3,3,3,4,4,4)</f>
        <v>2</v>
      </c>
      <c r="J21" s="20">
        <f t="shared" ca="1" si="1"/>
        <v>44691</v>
      </c>
      <c r="K21" s="50">
        <f ca="1">YEAR(tblFYNot1st[[#This Row],[Date]])</f>
        <v>2022</v>
      </c>
      <c r="L21" s="50">
        <f ca="1">MONTH(tblFYNot1st[[#This Row],[Date]])</f>
        <v>5</v>
      </c>
      <c r="M21" s="50">
        <f ca="1">CHOOSE(tblFYNot1st[[#This Row],[Month]],1,1,1,2,2,2,3,3,3,4,4,4)</f>
        <v>2</v>
      </c>
      <c r="N21" s="50">
        <f ca="1">IF(MONTH(tblFYNot1st[[#This Row],[Date]]-DAY(YS_2)+1)&gt;=MONTH(YS_2),MONTH(tblFYNot1st[[#This Row],[Date]]-DAY(YS_2)+1)-MONTH(YS_2),12-MONTH(YS_2)+MONTH(tblFYNot1st[[#This Row],[Date]]-DAY(YS_2)+1))+1</f>
        <v>2</v>
      </c>
      <c r="O21" s="50">
        <f ca="1">_xlfn.LET(_xlpm.MO,MONTH(tblFYNot1st[[#This Row],[Date]]-DAY(YS_2)+1),IF(_xlpm.MO&gt;=MONTH(YS_2),_xlpm.MO-MONTH(YS_2),12-MONTH(YS_2)+_xlpm.MO)+1)</f>
        <v>2</v>
      </c>
      <c r="P21" s="83">
        <f ca="1">YEAR(tblFYNot1st[[#This Row],[Date]])+IF(MONTH(tblFYNot1st[[#This Row],[Date]])&gt;=MONTH(YS_1),1,0)</f>
        <v>2022</v>
      </c>
      <c r="Q21" s="50">
        <f ca="1">CHOOSE(tblFYNot1st[[#This Row],[FMonth]],1,1,1,2,2,2,3,3,3,4,4,4)</f>
        <v>1</v>
      </c>
    </row>
    <row r="22" spans="2:17" x14ac:dyDescent="0.25">
      <c r="B22" s="20">
        <f t="shared" ca="1" si="2"/>
        <v>44706</v>
      </c>
      <c r="C22" s="50">
        <f ca="1">YEAR(tblFY1st[[#This Row],[Date]])</f>
        <v>2022</v>
      </c>
      <c r="D22" s="50">
        <f ca="1">MONTH(tblFY1st[[#This Row],[Date]])</f>
        <v>5</v>
      </c>
      <c r="E22" s="50">
        <f ca="1">CHOOSE(tblFY1st[[#This Row],[Month]],1,1,1,2,2,2,3,3,3,4,4,4)</f>
        <v>2</v>
      </c>
      <c r="F22" s="83">
        <f ca="1">YEAR(tblFY1st[[#This Row],[Date]])+IF(MONTH(tblFY1st[[#This Row],[Date]])&gt;=MONTH(YS_1),1,0)</f>
        <v>2022</v>
      </c>
      <c r="G22" s="50">
        <f ca="1">IF(MONTH(tblFY1st[[#This Row],[Date]])&gt;=MONTH(YS_1),MONTH(tblFY1st[[#This Row],[Date]])-MONTH(YS_1),12-MONTH(YS_1)+MONTH(tblFY1st[[#This Row],[Date]]))+1</f>
        <v>6</v>
      </c>
      <c r="H22" s="50">
        <f ca="1">CHOOSE(tblFY1st[[#This Row],[FMonth]],1,1,1,2,2,2,3,3,3,4,4,4)</f>
        <v>2</v>
      </c>
      <c r="J22" s="20">
        <f t="shared" ca="1" si="1"/>
        <v>44706</v>
      </c>
      <c r="K22" s="50">
        <f ca="1">YEAR(tblFYNot1st[[#This Row],[Date]])</f>
        <v>2022</v>
      </c>
      <c r="L22" s="50">
        <f ca="1">MONTH(tblFYNot1st[[#This Row],[Date]])</f>
        <v>5</v>
      </c>
      <c r="M22" s="50">
        <f ca="1">CHOOSE(tblFYNot1st[[#This Row],[Month]],1,1,1,2,2,2,3,3,3,4,4,4)</f>
        <v>2</v>
      </c>
      <c r="N22" s="50">
        <f ca="1">IF(MONTH(tblFYNot1st[[#This Row],[Date]]-DAY(YS_2)+1)&gt;=MONTH(YS_2),MONTH(tblFYNot1st[[#This Row],[Date]]-DAY(YS_2)+1)-MONTH(YS_2),12-MONTH(YS_2)+MONTH(tblFYNot1st[[#This Row],[Date]]-DAY(YS_2)+1))+1</f>
        <v>2</v>
      </c>
      <c r="O22" s="50">
        <f ca="1">_xlfn.LET(_xlpm.MO,MONTH(tblFYNot1st[[#This Row],[Date]]-DAY(YS_2)+1),IF(_xlpm.MO&gt;=MONTH(YS_2),_xlpm.MO-MONTH(YS_2),12-MONTH(YS_2)+_xlpm.MO)+1)</f>
        <v>2</v>
      </c>
      <c r="P22" s="83">
        <f ca="1">YEAR(tblFYNot1st[[#This Row],[Date]])+IF(MONTH(tblFYNot1st[[#This Row],[Date]])&gt;=MONTH(YS_1),1,0)</f>
        <v>2022</v>
      </c>
      <c r="Q22" s="50">
        <f ca="1">CHOOSE(tblFYNot1st[[#This Row],[FMonth]],1,1,1,2,2,2,3,3,3,4,4,4)</f>
        <v>1</v>
      </c>
    </row>
    <row r="23" spans="2:17" x14ac:dyDescent="0.25">
      <c r="B23" s="20">
        <f t="shared" ca="1" si="2"/>
        <v>44721</v>
      </c>
      <c r="C23" s="50">
        <f ca="1">YEAR(tblFY1st[[#This Row],[Date]])</f>
        <v>2022</v>
      </c>
      <c r="D23" s="50">
        <f ca="1">MONTH(tblFY1st[[#This Row],[Date]])</f>
        <v>6</v>
      </c>
      <c r="E23" s="50">
        <f ca="1">CHOOSE(tblFY1st[[#This Row],[Month]],1,1,1,2,2,2,3,3,3,4,4,4)</f>
        <v>2</v>
      </c>
      <c r="F23" s="83">
        <f ca="1">YEAR(tblFY1st[[#This Row],[Date]])+IF(MONTH(tblFY1st[[#This Row],[Date]])&gt;=MONTH(YS_1),1,0)</f>
        <v>2022</v>
      </c>
      <c r="G23" s="50">
        <f ca="1">IF(MONTH(tblFY1st[[#This Row],[Date]])&gt;=MONTH(YS_1),MONTH(tblFY1st[[#This Row],[Date]])-MONTH(YS_1),12-MONTH(YS_1)+MONTH(tblFY1st[[#This Row],[Date]]))+1</f>
        <v>7</v>
      </c>
      <c r="H23" s="50">
        <f ca="1">CHOOSE(tblFY1st[[#This Row],[FMonth]],1,1,1,2,2,2,3,3,3,4,4,4)</f>
        <v>3</v>
      </c>
      <c r="J23" s="20">
        <f t="shared" ca="1" si="1"/>
        <v>44721</v>
      </c>
      <c r="K23" s="50">
        <f ca="1">YEAR(tblFYNot1st[[#This Row],[Date]])</f>
        <v>2022</v>
      </c>
      <c r="L23" s="50">
        <f ca="1">MONTH(tblFYNot1st[[#This Row],[Date]])</f>
        <v>6</v>
      </c>
      <c r="M23" s="50">
        <f ca="1">CHOOSE(tblFYNot1st[[#This Row],[Month]],1,1,1,2,2,2,3,3,3,4,4,4)</f>
        <v>2</v>
      </c>
      <c r="N23" s="50">
        <f ca="1">IF(MONTH(tblFYNot1st[[#This Row],[Date]]-DAY(YS_2)+1)&gt;=MONTH(YS_2),MONTH(tblFYNot1st[[#This Row],[Date]]-DAY(YS_2)+1)-MONTH(YS_2),12-MONTH(YS_2)+MONTH(tblFYNot1st[[#This Row],[Date]]-DAY(YS_2)+1))+1</f>
        <v>3</v>
      </c>
      <c r="O23" s="50">
        <f ca="1">_xlfn.LET(_xlpm.MO,MONTH(tblFYNot1st[[#This Row],[Date]]-DAY(YS_2)+1),IF(_xlpm.MO&gt;=MONTH(YS_2),_xlpm.MO-MONTH(YS_2),12-MONTH(YS_2)+_xlpm.MO)+1)</f>
        <v>3</v>
      </c>
      <c r="P23" s="83">
        <f ca="1">YEAR(tblFYNot1st[[#This Row],[Date]])+IF(MONTH(tblFYNot1st[[#This Row],[Date]])&gt;=MONTH(YS_1),1,0)</f>
        <v>2022</v>
      </c>
      <c r="Q23" s="50">
        <f ca="1">CHOOSE(tblFYNot1st[[#This Row],[FMonth]],1,1,1,2,2,2,3,3,3,4,4,4)</f>
        <v>1</v>
      </c>
    </row>
    <row r="24" spans="2:17" x14ac:dyDescent="0.25">
      <c r="B24" s="20">
        <f t="shared" ca="1" si="2"/>
        <v>44736</v>
      </c>
      <c r="C24" s="50">
        <f ca="1">YEAR(tblFY1st[[#This Row],[Date]])</f>
        <v>2022</v>
      </c>
      <c r="D24" s="50">
        <f ca="1">MONTH(tblFY1st[[#This Row],[Date]])</f>
        <v>6</v>
      </c>
      <c r="E24" s="50">
        <f ca="1">CHOOSE(tblFY1st[[#This Row],[Month]],1,1,1,2,2,2,3,3,3,4,4,4)</f>
        <v>2</v>
      </c>
      <c r="F24" s="83">
        <f ca="1">YEAR(tblFY1st[[#This Row],[Date]])+IF(MONTH(tblFY1st[[#This Row],[Date]])&gt;=MONTH(YS_1),1,0)</f>
        <v>2022</v>
      </c>
      <c r="G24" s="50">
        <f ca="1">IF(MONTH(tblFY1st[[#This Row],[Date]])&gt;=MONTH(YS_1),MONTH(tblFY1st[[#This Row],[Date]])-MONTH(YS_1),12-MONTH(YS_1)+MONTH(tblFY1st[[#This Row],[Date]]))+1</f>
        <v>7</v>
      </c>
      <c r="H24" s="50">
        <f ca="1">CHOOSE(tblFY1st[[#This Row],[FMonth]],1,1,1,2,2,2,3,3,3,4,4,4)</f>
        <v>3</v>
      </c>
      <c r="J24" s="20">
        <f t="shared" ca="1" si="1"/>
        <v>44736</v>
      </c>
      <c r="K24" s="50">
        <f ca="1">YEAR(tblFYNot1st[[#This Row],[Date]])</f>
        <v>2022</v>
      </c>
      <c r="L24" s="50">
        <f ca="1">MONTH(tblFYNot1st[[#This Row],[Date]])</f>
        <v>6</v>
      </c>
      <c r="M24" s="50">
        <f ca="1">CHOOSE(tblFYNot1st[[#This Row],[Month]],1,1,1,2,2,2,3,3,3,4,4,4)</f>
        <v>2</v>
      </c>
      <c r="N24" s="50">
        <f ca="1">IF(MONTH(tblFYNot1st[[#This Row],[Date]]-DAY(YS_2)+1)&gt;=MONTH(YS_2),MONTH(tblFYNot1st[[#This Row],[Date]]-DAY(YS_2)+1)-MONTH(YS_2),12-MONTH(YS_2)+MONTH(tblFYNot1st[[#This Row],[Date]]-DAY(YS_2)+1))+1</f>
        <v>3</v>
      </c>
      <c r="O24" s="50">
        <f ca="1">_xlfn.LET(_xlpm.MO,MONTH(tblFYNot1st[[#This Row],[Date]]-DAY(YS_2)+1),IF(_xlpm.MO&gt;=MONTH(YS_2),_xlpm.MO-MONTH(YS_2),12-MONTH(YS_2)+_xlpm.MO)+1)</f>
        <v>3</v>
      </c>
      <c r="P24" s="83">
        <f ca="1">YEAR(tblFYNot1st[[#This Row],[Date]])+IF(MONTH(tblFYNot1st[[#This Row],[Date]])&gt;=MONTH(YS_1),1,0)</f>
        <v>2022</v>
      </c>
      <c r="Q24" s="50">
        <f ca="1">CHOOSE(tblFYNot1st[[#This Row],[FMonth]],1,1,1,2,2,2,3,3,3,4,4,4)</f>
        <v>1</v>
      </c>
    </row>
    <row r="25" spans="2:17" x14ac:dyDescent="0.25">
      <c r="B25" s="20">
        <f t="shared" ca="1" si="2"/>
        <v>44751</v>
      </c>
      <c r="C25" s="50">
        <f ca="1">YEAR(tblFY1st[[#This Row],[Date]])</f>
        <v>2022</v>
      </c>
      <c r="D25" s="50">
        <f ca="1">MONTH(tblFY1st[[#This Row],[Date]])</f>
        <v>7</v>
      </c>
      <c r="E25" s="50">
        <f ca="1">CHOOSE(tblFY1st[[#This Row],[Month]],1,1,1,2,2,2,3,3,3,4,4,4)</f>
        <v>3</v>
      </c>
      <c r="F25" s="83">
        <f ca="1">YEAR(tblFY1st[[#This Row],[Date]])+IF(MONTH(tblFY1st[[#This Row],[Date]])&gt;=MONTH(YS_1),1,0)</f>
        <v>2022</v>
      </c>
      <c r="G25" s="50">
        <f ca="1">IF(MONTH(tblFY1st[[#This Row],[Date]])&gt;=MONTH(YS_1),MONTH(tblFY1st[[#This Row],[Date]])-MONTH(YS_1),12-MONTH(YS_1)+MONTH(tblFY1st[[#This Row],[Date]]))+1</f>
        <v>8</v>
      </c>
      <c r="H25" s="50">
        <f ca="1">CHOOSE(tblFY1st[[#This Row],[FMonth]],1,1,1,2,2,2,3,3,3,4,4,4)</f>
        <v>3</v>
      </c>
      <c r="J25" s="20">
        <f t="shared" ca="1" si="1"/>
        <v>44751</v>
      </c>
      <c r="K25" s="50">
        <f ca="1">YEAR(tblFYNot1st[[#This Row],[Date]])</f>
        <v>2022</v>
      </c>
      <c r="L25" s="50">
        <f ca="1">MONTH(tblFYNot1st[[#This Row],[Date]])</f>
        <v>7</v>
      </c>
      <c r="M25" s="50">
        <f ca="1">CHOOSE(tblFYNot1st[[#This Row],[Month]],1,1,1,2,2,2,3,3,3,4,4,4)</f>
        <v>3</v>
      </c>
      <c r="N25" s="50">
        <f ca="1">IF(MONTH(tblFYNot1st[[#This Row],[Date]]-DAY(YS_2)+1)&gt;=MONTH(YS_2),MONTH(tblFYNot1st[[#This Row],[Date]]-DAY(YS_2)+1)-MONTH(YS_2),12-MONTH(YS_2)+MONTH(tblFYNot1st[[#This Row],[Date]]-DAY(YS_2)+1))+1</f>
        <v>4</v>
      </c>
      <c r="O25" s="50">
        <f ca="1">_xlfn.LET(_xlpm.MO,MONTH(tblFYNot1st[[#This Row],[Date]]-DAY(YS_2)+1),IF(_xlpm.MO&gt;=MONTH(YS_2),_xlpm.MO-MONTH(YS_2),12-MONTH(YS_2)+_xlpm.MO)+1)</f>
        <v>4</v>
      </c>
      <c r="P25" s="83">
        <f ca="1">YEAR(tblFYNot1st[[#This Row],[Date]])+IF(MONTH(tblFYNot1st[[#This Row],[Date]])&gt;=MONTH(YS_1),1,0)</f>
        <v>2022</v>
      </c>
      <c r="Q25" s="50">
        <f ca="1">CHOOSE(tblFYNot1st[[#This Row],[FMonth]],1,1,1,2,2,2,3,3,3,4,4,4)</f>
        <v>2</v>
      </c>
    </row>
    <row r="26" spans="2:17" x14ac:dyDescent="0.25">
      <c r="B26" s="20">
        <f t="shared" ca="1" si="2"/>
        <v>44766</v>
      </c>
      <c r="C26" s="50">
        <f ca="1">YEAR(tblFY1st[[#This Row],[Date]])</f>
        <v>2022</v>
      </c>
      <c r="D26" s="50">
        <f ca="1">MONTH(tblFY1st[[#This Row],[Date]])</f>
        <v>7</v>
      </c>
      <c r="E26" s="50">
        <f ca="1">CHOOSE(tblFY1st[[#This Row],[Month]],1,1,1,2,2,2,3,3,3,4,4,4)</f>
        <v>3</v>
      </c>
      <c r="F26" s="83">
        <f ca="1">YEAR(tblFY1st[[#This Row],[Date]])+IF(MONTH(tblFY1st[[#This Row],[Date]])&gt;=MONTH(YS_1),1,0)</f>
        <v>2022</v>
      </c>
      <c r="G26" s="50">
        <f ca="1">IF(MONTH(tblFY1st[[#This Row],[Date]])&gt;=MONTH(YS_1),MONTH(tblFY1st[[#This Row],[Date]])-MONTH(YS_1),12-MONTH(YS_1)+MONTH(tblFY1st[[#This Row],[Date]]))+1</f>
        <v>8</v>
      </c>
      <c r="H26" s="50">
        <f ca="1">CHOOSE(tblFY1st[[#This Row],[FMonth]],1,1,1,2,2,2,3,3,3,4,4,4)</f>
        <v>3</v>
      </c>
      <c r="J26" s="20">
        <f t="shared" ca="1" si="1"/>
        <v>44766</v>
      </c>
      <c r="K26" s="50">
        <f ca="1">YEAR(tblFYNot1st[[#This Row],[Date]])</f>
        <v>2022</v>
      </c>
      <c r="L26" s="50">
        <f ca="1">MONTH(tblFYNot1st[[#This Row],[Date]])</f>
        <v>7</v>
      </c>
      <c r="M26" s="50">
        <f ca="1">CHOOSE(tblFYNot1st[[#This Row],[Month]],1,1,1,2,2,2,3,3,3,4,4,4)</f>
        <v>3</v>
      </c>
      <c r="N26" s="50">
        <f ca="1">IF(MONTH(tblFYNot1st[[#This Row],[Date]]-DAY(YS_2)+1)&gt;=MONTH(YS_2),MONTH(tblFYNot1st[[#This Row],[Date]]-DAY(YS_2)+1)-MONTH(YS_2),12-MONTH(YS_2)+MONTH(tblFYNot1st[[#This Row],[Date]]-DAY(YS_2)+1))+1</f>
        <v>4</v>
      </c>
      <c r="O26" s="50">
        <f ca="1">_xlfn.LET(_xlpm.MO,MONTH(tblFYNot1st[[#This Row],[Date]]-DAY(YS_2)+1),IF(_xlpm.MO&gt;=MONTH(YS_2),_xlpm.MO-MONTH(YS_2),12-MONTH(YS_2)+_xlpm.MO)+1)</f>
        <v>4</v>
      </c>
      <c r="P26" s="83">
        <f ca="1">YEAR(tblFYNot1st[[#This Row],[Date]])+IF(MONTH(tblFYNot1st[[#This Row],[Date]])&gt;=MONTH(YS_1),1,0)</f>
        <v>2022</v>
      </c>
      <c r="Q26" s="50">
        <f ca="1">CHOOSE(tblFYNot1st[[#This Row],[FMonth]],1,1,1,2,2,2,3,3,3,4,4,4)</f>
        <v>2</v>
      </c>
    </row>
    <row r="27" spans="2:17" x14ac:dyDescent="0.25">
      <c r="B27" s="20">
        <f t="shared" ca="1" si="2"/>
        <v>44781</v>
      </c>
      <c r="C27" s="50">
        <f ca="1">YEAR(tblFY1st[[#This Row],[Date]])</f>
        <v>2022</v>
      </c>
      <c r="D27" s="50">
        <f ca="1">MONTH(tblFY1st[[#This Row],[Date]])</f>
        <v>8</v>
      </c>
      <c r="E27" s="50">
        <f ca="1">CHOOSE(tblFY1st[[#This Row],[Month]],1,1,1,2,2,2,3,3,3,4,4,4)</f>
        <v>3</v>
      </c>
      <c r="F27" s="83">
        <f ca="1">YEAR(tblFY1st[[#This Row],[Date]])+IF(MONTH(tblFY1st[[#This Row],[Date]])&gt;=MONTH(YS_1),1,0)</f>
        <v>2022</v>
      </c>
      <c r="G27" s="50">
        <f ca="1">IF(MONTH(tblFY1st[[#This Row],[Date]])&gt;=MONTH(YS_1),MONTH(tblFY1st[[#This Row],[Date]])-MONTH(YS_1),12-MONTH(YS_1)+MONTH(tblFY1st[[#This Row],[Date]]))+1</f>
        <v>9</v>
      </c>
      <c r="H27" s="50">
        <f ca="1">CHOOSE(tblFY1st[[#This Row],[FMonth]],1,1,1,2,2,2,3,3,3,4,4,4)</f>
        <v>3</v>
      </c>
      <c r="J27" s="20">
        <f t="shared" ca="1" si="1"/>
        <v>44781</v>
      </c>
      <c r="K27" s="50">
        <f ca="1">YEAR(tblFYNot1st[[#This Row],[Date]])</f>
        <v>2022</v>
      </c>
      <c r="L27" s="50">
        <f ca="1">MONTH(tblFYNot1st[[#This Row],[Date]])</f>
        <v>8</v>
      </c>
      <c r="M27" s="50">
        <f ca="1">CHOOSE(tblFYNot1st[[#This Row],[Month]],1,1,1,2,2,2,3,3,3,4,4,4)</f>
        <v>3</v>
      </c>
      <c r="N27" s="50">
        <f ca="1">IF(MONTH(tblFYNot1st[[#This Row],[Date]]-DAY(YS_2)+1)&gt;=MONTH(YS_2),MONTH(tblFYNot1st[[#This Row],[Date]]-DAY(YS_2)+1)-MONTH(YS_2),12-MONTH(YS_2)+MONTH(tblFYNot1st[[#This Row],[Date]]-DAY(YS_2)+1))+1</f>
        <v>5</v>
      </c>
      <c r="O27" s="50">
        <f ca="1">_xlfn.LET(_xlpm.MO,MONTH(tblFYNot1st[[#This Row],[Date]]-DAY(YS_2)+1),IF(_xlpm.MO&gt;=MONTH(YS_2),_xlpm.MO-MONTH(YS_2),12-MONTH(YS_2)+_xlpm.MO)+1)</f>
        <v>5</v>
      </c>
      <c r="P27" s="83">
        <f ca="1">YEAR(tblFYNot1st[[#This Row],[Date]])+IF(MONTH(tblFYNot1st[[#This Row],[Date]])&gt;=MONTH(YS_1),1,0)</f>
        <v>2022</v>
      </c>
      <c r="Q27" s="50">
        <f ca="1">CHOOSE(tblFYNot1st[[#This Row],[FMonth]],1,1,1,2,2,2,3,3,3,4,4,4)</f>
        <v>2</v>
      </c>
    </row>
    <row r="28" spans="2:17" x14ac:dyDescent="0.25">
      <c r="B28" s="20">
        <f t="shared" ca="1" si="2"/>
        <v>44796</v>
      </c>
      <c r="C28" s="50">
        <f ca="1">YEAR(tblFY1st[[#This Row],[Date]])</f>
        <v>2022</v>
      </c>
      <c r="D28" s="50">
        <f ca="1">MONTH(tblFY1st[[#This Row],[Date]])</f>
        <v>8</v>
      </c>
      <c r="E28" s="50">
        <f ca="1">CHOOSE(tblFY1st[[#This Row],[Month]],1,1,1,2,2,2,3,3,3,4,4,4)</f>
        <v>3</v>
      </c>
      <c r="F28" s="83">
        <f ca="1">YEAR(tblFY1st[[#This Row],[Date]])+IF(MONTH(tblFY1st[[#This Row],[Date]])&gt;=MONTH(YS_1),1,0)</f>
        <v>2022</v>
      </c>
      <c r="G28" s="50">
        <f ca="1">IF(MONTH(tblFY1st[[#This Row],[Date]])&gt;=MONTH(YS_1),MONTH(tblFY1st[[#This Row],[Date]])-MONTH(YS_1),12-MONTH(YS_1)+MONTH(tblFY1st[[#This Row],[Date]]))+1</f>
        <v>9</v>
      </c>
      <c r="H28" s="50">
        <f ca="1">CHOOSE(tblFY1st[[#This Row],[FMonth]],1,1,1,2,2,2,3,3,3,4,4,4)</f>
        <v>3</v>
      </c>
      <c r="J28" s="20">
        <f t="shared" ca="1" si="1"/>
        <v>44796</v>
      </c>
      <c r="K28" s="50">
        <f ca="1">YEAR(tblFYNot1st[[#This Row],[Date]])</f>
        <v>2022</v>
      </c>
      <c r="L28" s="50">
        <f ca="1">MONTH(tblFYNot1st[[#This Row],[Date]])</f>
        <v>8</v>
      </c>
      <c r="M28" s="50">
        <f ca="1">CHOOSE(tblFYNot1st[[#This Row],[Month]],1,1,1,2,2,2,3,3,3,4,4,4)</f>
        <v>3</v>
      </c>
      <c r="N28" s="50">
        <f ca="1">IF(MONTH(tblFYNot1st[[#This Row],[Date]]-DAY(YS_2)+1)&gt;=MONTH(YS_2),MONTH(tblFYNot1st[[#This Row],[Date]]-DAY(YS_2)+1)-MONTH(YS_2),12-MONTH(YS_2)+MONTH(tblFYNot1st[[#This Row],[Date]]-DAY(YS_2)+1))+1</f>
        <v>5</v>
      </c>
      <c r="O28" s="50">
        <f ca="1">_xlfn.LET(_xlpm.MO,MONTH(tblFYNot1st[[#This Row],[Date]]-DAY(YS_2)+1),IF(_xlpm.MO&gt;=MONTH(YS_2),_xlpm.MO-MONTH(YS_2),12-MONTH(YS_2)+_xlpm.MO)+1)</f>
        <v>5</v>
      </c>
      <c r="P28" s="83">
        <f ca="1">YEAR(tblFYNot1st[[#This Row],[Date]])+IF(MONTH(tblFYNot1st[[#This Row],[Date]])&gt;=MONTH(YS_1),1,0)</f>
        <v>2022</v>
      </c>
      <c r="Q28" s="50">
        <f ca="1">CHOOSE(tblFYNot1st[[#This Row],[FMonth]],1,1,1,2,2,2,3,3,3,4,4,4)</f>
        <v>2</v>
      </c>
    </row>
    <row r="29" spans="2:17" x14ac:dyDescent="0.25">
      <c r="B29" s="20">
        <f t="shared" ca="1" si="2"/>
        <v>44811</v>
      </c>
      <c r="C29" s="50">
        <f ca="1">YEAR(tblFY1st[[#This Row],[Date]])</f>
        <v>2022</v>
      </c>
      <c r="D29" s="50">
        <f ca="1">MONTH(tblFY1st[[#This Row],[Date]])</f>
        <v>9</v>
      </c>
      <c r="E29" s="50">
        <f ca="1">CHOOSE(tblFY1st[[#This Row],[Month]],1,1,1,2,2,2,3,3,3,4,4,4)</f>
        <v>3</v>
      </c>
      <c r="F29" s="83">
        <f ca="1">YEAR(tblFY1st[[#This Row],[Date]])+IF(MONTH(tblFY1st[[#This Row],[Date]])&gt;=MONTH(YS_1),1,0)</f>
        <v>2022</v>
      </c>
      <c r="G29" s="50">
        <f ca="1">IF(MONTH(tblFY1st[[#This Row],[Date]])&gt;=MONTH(YS_1),MONTH(tblFY1st[[#This Row],[Date]])-MONTH(YS_1),12-MONTH(YS_1)+MONTH(tblFY1st[[#This Row],[Date]]))+1</f>
        <v>10</v>
      </c>
      <c r="H29" s="50">
        <f ca="1">CHOOSE(tblFY1st[[#This Row],[FMonth]],1,1,1,2,2,2,3,3,3,4,4,4)</f>
        <v>4</v>
      </c>
      <c r="J29" s="20">
        <f t="shared" ca="1" si="1"/>
        <v>44811</v>
      </c>
      <c r="K29" s="50">
        <f ca="1">YEAR(tblFYNot1st[[#This Row],[Date]])</f>
        <v>2022</v>
      </c>
      <c r="L29" s="50">
        <f ca="1">MONTH(tblFYNot1st[[#This Row],[Date]])</f>
        <v>9</v>
      </c>
      <c r="M29" s="50">
        <f ca="1">CHOOSE(tblFYNot1st[[#This Row],[Month]],1,1,1,2,2,2,3,3,3,4,4,4)</f>
        <v>3</v>
      </c>
      <c r="N29" s="50">
        <f ca="1">IF(MONTH(tblFYNot1st[[#This Row],[Date]]-DAY(YS_2)+1)&gt;=MONTH(YS_2),MONTH(tblFYNot1st[[#This Row],[Date]]-DAY(YS_2)+1)-MONTH(YS_2),12-MONTH(YS_2)+MONTH(tblFYNot1st[[#This Row],[Date]]-DAY(YS_2)+1))+1</f>
        <v>6</v>
      </c>
      <c r="O29" s="50">
        <f ca="1">_xlfn.LET(_xlpm.MO,MONTH(tblFYNot1st[[#This Row],[Date]]-DAY(YS_2)+1),IF(_xlpm.MO&gt;=MONTH(YS_2),_xlpm.MO-MONTH(YS_2),12-MONTH(YS_2)+_xlpm.MO)+1)</f>
        <v>6</v>
      </c>
      <c r="P29" s="83">
        <f ca="1">YEAR(tblFYNot1st[[#This Row],[Date]])+IF(MONTH(tblFYNot1st[[#This Row],[Date]])&gt;=MONTH(YS_1),1,0)</f>
        <v>2022</v>
      </c>
      <c r="Q29" s="50">
        <f ca="1">CHOOSE(tblFYNot1st[[#This Row],[FMonth]],1,1,1,2,2,2,3,3,3,4,4,4)</f>
        <v>2</v>
      </c>
    </row>
    <row r="30" spans="2:17" x14ac:dyDescent="0.25">
      <c r="B30" s="20">
        <f t="shared" ca="1" si="2"/>
        <v>44826</v>
      </c>
      <c r="C30" s="50">
        <f ca="1">YEAR(tblFY1st[[#This Row],[Date]])</f>
        <v>2022</v>
      </c>
      <c r="D30" s="50">
        <f ca="1">MONTH(tblFY1st[[#This Row],[Date]])</f>
        <v>9</v>
      </c>
      <c r="E30" s="50">
        <f ca="1">CHOOSE(tblFY1st[[#This Row],[Month]],1,1,1,2,2,2,3,3,3,4,4,4)</f>
        <v>3</v>
      </c>
      <c r="F30" s="83">
        <f ca="1">YEAR(tblFY1st[[#This Row],[Date]])+IF(MONTH(tblFY1st[[#This Row],[Date]])&gt;=MONTH(YS_1),1,0)</f>
        <v>2022</v>
      </c>
      <c r="G30" s="50">
        <f ca="1">IF(MONTH(tblFY1st[[#This Row],[Date]])&gt;=MONTH(YS_1),MONTH(tblFY1st[[#This Row],[Date]])-MONTH(YS_1),12-MONTH(YS_1)+MONTH(tblFY1st[[#This Row],[Date]]))+1</f>
        <v>10</v>
      </c>
      <c r="H30" s="50">
        <f ca="1">CHOOSE(tblFY1st[[#This Row],[FMonth]],1,1,1,2,2,2,3,3,3,4,4,4)</f>
        <v>4</v>
      </c>
      <c r="J30" s="20">
        <f t="shared" ca="1" si="1"/>
        <v>44826</v>
      </c>
      <c r="K30" s="50">
        <f ca="1">YEAR(tblFYNot1st[[#This Row],[Date]])</f>
        <v>2022</v>
      </c>
      <c r="L30" s="50">
        <f ca="1">MONTH(tblFYNot1st[[#This Row],[Date]])</f>
        <v>9</v>
      </c>
      <c r="M30" s="50">
        <f ca="1">CHOOSE(tblFYNot1st[[#This Row],[Month]],1,1,1,2,2,2,3,3,3,4,4,4)</f>
        <v>3</v>
      </c>
      <c r="N30" s="50">
        <f ca="1">IF(MONTH(tblFYNot1st[[#This Row],[Date]]-DAY(YS_2)+1)&gt;=MONTH(YS_2),MONTH(tblFYNot1st[[#This Row],[Date]]-DAY(YS_2)+1)-MONTH(YS_2),12-MONTH(YS_2)+MONTH(tblFYNot1st[[#This Row],[Date]]-DAY(YS_2)+1))+1</f>
        <v>6</v>
      </c>
      <c r="O30" s="50">
        <f ca="1">_xlfn.LET(_xlpm.MO,MONTH(tblFYNot1st[[#This Row],[Date]]-DAY(YS_2)+1),IF(_xlpm.MO&gt;=MONTH(YS_2),_xlpm.MO-MONTH(YS_2),12-MONTH(YS_2)+_xlpm.MO)+1)</f>
        <v>6</v>
      </c>
      <c r="P30" s="83">
        <f ca="1">YEAR(tblFYNot1st[[#This Row],[Date]])+IF(MONTH(tblFYNot1st[[#This Row],[Date]])&gt;=MONTH(YS_1),1,0)</f>
        <v>2022</v>
      </c>
      <c r="Q30" s="50">
        <f ca="1">CHOOSE(tblFYNot1st[[#This Row],[FMonth]],1,1,1,2,2,2,3,3,3,4,4,4)</f>
        <v>2</v>
      </c>
    </row>
    <row r="31" spans="2:17" x14ac:dyDescent="0.25">
      <c r="B31" s="20">
        <f t="shared" ca="1" si="2"/>
        <v>44841</v>
      </c>
      <c r="C31" s="50">
        <f ca="1">YEAR(tblFY1st[[#This Row],[Date]])</f>
        <v>2022</v>
      </c>
      <c r="D31" s="50">
        <f ca="1">MONTH(tblFY1st[[#This Row],[Date]])</f>
        <v>10</v>
      </c>
      <c r="E31" s="50">
        <f ca="1">CHOOSE(tblFY1st[[#This Row],[Month]],1,1,1,2,2,2,3,3,3,4,4,4)</f>
        <v>4</v>
      </c>
      <c r="F31" s="83">
        <f ca="1">YEAR(tblFY1st[[#This Row],[Date]])+IF(MONTH(tblFY1st[[#This Row],[Date]])&gt;=MONTH(YS_1),1,0)</f>
        <v>2022</v>
      </c>
      <c r="G31" s="50">
        <f ca="1">IF(MONTH(tblFY1st[[#This Row],[Date]])&gt;=MONTH(YS_1),MONTH(tblFY1st[[#This Row],[Date]])-MONTH(YS_1),12-MONTH(YS_1)+MONTH(tblFY1st[[#This Row],[Date]]))+1</f>
        <v>11</v>
      </c>
      <c r="H31" s="50">
        <f ca="1">CHOOSE(tblFY1st[[#This Row],[FMonth]],1,1,1,2,2,2,3,3,3,4,4,4)</f>
        <v>4</v>
      </c>
      <c r="J31" s="20">
        <f t="shared" ca="1" si="1"/>
        <v>44841</v>
      </c>
      <c r="K31" s="50">
        <f ca="1">YEAR(tblFYNot1st[[#This Row],[Date]])</f>
        <v>2022</v>
      </c>
      <c r="L31" s="50">
        <f ca="1">MONTH(tblFYNot1st[[#This Row],[Date]])</f>
        <v>10</v>
      </c>
      <c r="M31" s="50">
        <f ca="1">CHOOSE(tblFYNot1st[[#This Row],[Month]],1,1,1,2,2,2,3,3,3,4,4,4)</f>
        <v>4</v>
      </c>
      <c r="N31" s="50">
        <f ca="1">IF(MONTH(tblFYNot1st[[#This Row],[Date]]-DAY(YS_2)+1)&gt;=MONTH(YS_2),MONTH(tblFYNot1st[[#This Row],[Date]]-DAY(YS_2)+1)-MONTH(YS_2),12-MONTH(YS_2)+MONTH(tblFYNot1st[[#This Row],[Date]]-DAY(YS_2)+1))+1</f>
        <v>7</v>
      </c>
      <c r="O31" s="50">
        <f ca="1">_xlfn.LET(_xlpm.MO,MONTH(tblFYNot1st[[#This Row],[Date]]-DAY(YS_2)+1),IF(_xlpm.MO&gt;=MONTH(YS_2),_xlpm.MO-MONTH(YS_2),12-MONTH(YS_2)+_xlpm.MO)+1)</f>
        <v>7</v>
      </c>
      <c r="P31" s="83">
        <f ca="1">YEAR(tblFYNot1st[[#This Row],[Date]])+IF(MONTH(tblFYNot1st[[#This Row],[Date]])&gt;=MONTH(YS_1),1,0)</f>
        <v>2022</v>
      </c>
      <c r="Q31" s="50">
        <f ca="1">CHOOSE(tblFYNot1st[[#This Row],[FMonth]],1,1,1,2,2,2,3,3,3,4,4,4)</f>
        <v>3</v>
      </c>
    </row>
    <row r="32" spans="2:17" x14ac:dyDescent="0.25">
      <c r="B32" s="20">
        <f t="shared" ca="1" si="2"/>
        <v>44856</v>
      </c>
      <c r="C32" s="50">
        <f ca="1">YEAR(tblFY1st[[#This Row],[Date]])</f>
        <v>2022</v>
      </c>
      <c r="D32" s="50">
        <f ca="1">MONTH(tblFY1st[[#This Row],[Date]])</f>
        <v>10</v>
      </c>
      <c r="E32" s="50">
        <f ca="1">CHOOSE(tblFY1st[[#This Row],[Month]],1,1,1,2,2,2,3,3,3,4,4,4)</f>
        <v>4</v>
      </c>
      <c r="F32" s="83">
        <f ca="1">YEAR(tblFY1st[[#This Row],[Date]])+IF(MONTH(tblFY1st[[#This Row],[Date]])&gt;=MONTH(YS_1),1,0)</f>
        <v>2022</v>
      </c>
      <c r="G32" s="50">
        <f ca="1">IF(MONTH(tblFY1st[[#This Row],[Date]])&gt;=MONTH(YS_1),MONTH(tblFY1st[[#This Row],[Date]])-MONTH(YS_1),12-MONTH(YS_1)+MONTH(tblFY1st[[#This Row],[Date]]))+1</f>
        <v>11</v>
      </c>
      <c r="H32" s="50">
        <f ca="1">CHOOSE(tblFY1st[[#This Row],[FMonth]],1,1,1,2,2,2,3,3,3,4,4,4)</f>
        <v>4</v>
      </c>
      <c r="J32" s="20">
        <f t="shared" ca="1" si="1"/>
        <v>44856</v>
      </c>
      <c r="K32" s="50">
        <f ca="1">YEAR(tblFYNot1st[[#This Row],[Date]])</f>
        <v>2022</v>
      </c>
      <c r="L32" s="50">
        <f ca="1">MONTH(tblFYNot1st[[#This Row],[Date]])</f>
        <v>10</v>
      </c>
      <c r="M32" s="50">
        <f ca="1">CHOOSE(tblFYNot1st[[#This Row],[Month]],1,1,1,2,2,2,3,3,3,4,4,4)</f>
        <v>4</v>
      </c>
      <c r="N32" s="50">
        <f ca="1">IF(MONTH(tblFYNot1st[[#This Row],[Date]]-DAY(YS_2)+1)&gt;=MONTH(YS_2),MONTH(tblFYNot1st[[#This Row],[Date]]-DAY(YS_2)+1)-MONTH(YS_2),12-MONTH(YS_2)+MONTH(tblFYNot1st[[#This Row],[Date]]-DAY(YS_2)+1))+1</f>
        <v>7</v>
      </c>
      <c r="O32" s="50">
        <f ca="1">_xlfn.LET(_xlpm.MO,MONTH(tblFYNot1st[[#This Row],[Date]]-DAY(YS_2)+1),IF(_xlpm.MO&gt;=MONTH(YS_2),_xlpm.MO-MONTH(YS_2),12-MONTH(YS_2)+_xlpm.MO)+1)</f>
        <v>7</v>
      </c>
      <c r="P32" s="83">
        <f ca="1">YEAR(tblFYNot1st[[#This Row],[Date]])+IF(MONTH(tblFYNot1st[[#This Row],[Date]])&gt;=MONTH(YS_1),1,0)</f>
        <v>2022</v>
      </c>
      <c r="Q32" s="50">
        <f ca="1">CHOOSE(tblFYNot1st[[#This Row],[FMonth]],1,1,1,2,2,2,3,3,3,4,4,4)</f>
        <v>3</v>
      </c>
    </row>
    <row r="33" spans="2:17" x14ac:dyDescent="0.25">
      <c r="B33" s="20">
        <f t="shared" ca="1" si="2"/>
        <v>44871</v>
      </c>
      <c r="C33" s="50">
        <f ca="1">YEAR(tblFY1st[[#This Row],[Date]])</f>
        <v>2022</v>
      </c>
      <c r="D33" s="50">
        <f ca="1">MONTH(tblFY1st[[#This Row],[Date]])</f>
        <v>11</v>
      </c>
      <c r="E33" s="50">
        <f ca="1">CHOOSE(tblFY1st[[#This Row],[Month]],1,1,1,2,2,2,3,3,3,4,4,4)</f>
        <v>4</v>
      </c>
      <c r="F33" s="83">
        <f ca="1">YEAR(tblFY1st[[#This Row],[Date]])+IF(MONTH(tblFY1st[[#This Row],[Date]])&gt;=MONTH(YS_1),1,0)</f>
        <v>2022</v>
      </c>
      <c r="G33" s="50">
        <f ca="1">IF(MONTH(tblFY1st[[#This Row],[Date]])&gt;=MONTH(YS_1),MONTH(tblFY1st[[#This Row],[Date]])-MONTH(YS_1),12-MONTH(YS_1)+MONTH(tblFY1st[[#This Row],[Date]]))+1</f>
        <v>12</v>
      </c>
      <c r="H33" s="50">
        <f ca="1">CHOOSE(tblFY1st[[#This Row],[FMonth]],1,1,1,2,2,2,3,3,3,4,4,4)</f>
        <v>4</v>
      </c>
      <c r="J33" s="20">
        <f t="shared" ca="1" si="1"/>
        <v>44871</v>
      </c>
      <c r="K33" s="50">
        <f ca="1">YEAR(tblFYNot1st[[#This Row],[Date]])</f>
        <v>2022</v>
      </c>
      <c r="L33" s="50">
        <f ca="1">MONTH(tblFYNot1st[[#This Row],[Date]])</f>
        <v>11</v>
      </c>
      <c r="M33" s="50">
        <f ca="1">CHOOSE(tblFYNot1st[[#This Row],[Month]],1,1,1,2,2,2,3,3,3,4,4,4)</f>
        <v>4</v>
      </c>
      <c r="N33" s="50">
        <f ca="1">IF(MONTH(tblFYNot1st[[#This Row],[Date]]-DAY(YS_2)+1)&gt;=MONTH(YS_2),MONTH(tblFYNot1st[[#This Row],[Date]]-DAY(YS_2)+1)-MONTH(YS_2),12-MONTH(YS_2)+MONTH(tblFYNot1st[[#This Row],[Date]]-DAY(YS_2)+1))+1</f>
        <v>8</v>
      </c>
      <c r="O33" s="50">
        <f ca="1">_xlfn.LET(_xlpm.MO,MONTH(tblFYNot1st[[#This Row],[Date]]-DAY(YS_2)+1),IF(_xlpm.MO&gt;=MONTH(YS_2),_xlpm.MO-MONTH(YS_2),12-MONTH(YS_2)+_xlpm.MO)+1)</f>
        <v>8</v>
      </c>
      <c r="P33" s="83">
        <f ca="1">YEAR(tblFYNot1st[[#This Row],[Date]])+IF(MONTH(tblFYNot1st[[#This Row],[Date]])&gt;=MONTH(YS_1),1,0)</f>
        <v>2022</v>
      </c>
      <c r="Q33" s="50">
        <f ca="1">CHOOSE(tblFYNot1st[[#This Row],[FMonth]],1,1,1,2,2,2,3,3,3,4,4,4)</f>
        <v>3</v>
      </c>
    </row>
    <row r="34" spans="2:17" x14ac:dyDescent="0.25">
      <c r="B34" s="20">
        <f t="shared" ca="1" si="2"/>
        <v>44886</v>
      </c>
      <c r="C34" s="50">
        <f ca="1">YEAR(tblFY1st[[#This Row],[Date]])</f>
        <v>2022</v>
      </c>
      <c r="D34" s="50">
        <f ca="1">MONTH(tblFY1st[[#This Row],[Date]])</f>
        <v>11</v>
      </c>
      <c r="E34" s="50">
        <f ca="1">CHOOSE(tblFY1st[[#This Row],[Month]],1,1,1,2,2,2,3,3,3,4,4,4)</f>
        <v>4</v>
      </c>
      <c r="F34" s="83">
        <f ca="1">YEAR(tblFY1st[[#This Row],[Date]])+IF(MONTH(tblFY1st[[#This Row],[Date]])&gt;=MONTH(YS_1),1,0)</f>
        <v>2022</v>
      </c>
      <c r="G34" s="50">
        <f ca="1">IF(MONTH(tblFY1st[[#This Row],[Date]])&gt;=MONTH(YS_1),MONTH(tblFY1st[[#This Row],[Date]])-MONTH(YS_1),12-MONTH(YS_1)+MONTH(tblFY1st[[#This Row],[Date]]))+1</f>
        <v>12</v>
      </c>
      <c r="H34" s="50">
        <f ca="1">CHOOSE(tblFY1st[[#This Row],[FMonth]],1,1,1,2,2,2,3,3,3,4,4,4)</f>
        <v>4</v>
      </c>
      <c r="J34" s="20">
        <f t="shared" ca="1" si="1"/>
        <v>44886</v>
      </c>
      <c r="K34" s="50">
        <f ca="1">YEAR(tblFYNot1st[[#This Row],[Date]])</f>
        <v>2022</v>
      </c>
      <c r="L34" s="50">
        <f ca="1">MONTH(tblFYNot1st[[#This Row],[Date]])</f>
        <v>11</v>
      </c>
      <c r="M34" s="50">
        <f ca="1">CHOOSE(tblFYNot1st[[#This Row],[Month]],1,1,1,2,2,2,3,3,3,4,4,4)</f>
        <v>4</v>
      </c>
      <c r="N34" s="50">
        <f ca="1">IF(MONTH(tblFYNot1st[[#This Row],[Date]]-DAY(YS_2)+1)&gt;=MONTH(YS_2),MONTH(tblFYNot1st[[#This Row],[Date]]-DAY(YS_2)+1)-MONTH(YS_2),12-MONTH(YS_2)+MONTH(tblFYNot1st[[#This Row],[Date]]-DAY(YS_2)+1))+1</f>
        <v>8</v>
      </c>
      <c r="O34" s="50">
        <f ca="1">_xlfn.LET(_xlpm.MO,MONTH(tblFYNot1st[[#This Row],[Date]]-DAY(YS_2)+1),IF(_xlpm.MO&gt;=MONTH(YS_2),_xlpm.MO-MONTH(YS_2),12-MONTH(YS_2)+_xlpm.MO)+1)</f>
        <v>8</v>
      </c>
      <c r="P34" s="83">
        <f ca="1">YEAR(tblFYNot1st[[#This Row],[Date]])+IF(MONTH(tblFYNot1st[[#This Row],[Date]])&gt;=MONTH(YS_1),1,0)</f>
        <v>2022</v>
      </c>
      <c r="Q34" s="50">
        <f ca="1">CHOOSE(tblFYNot1st[[#This Row],[FMonth]],1,1,1,2,2,2,3,3,3,4,4,4)</f>
        <v>3</v>
      </c>
    </row>
    <row r="35" spans="2:17" x14ac:dyDescent="0.25">
      <c r="B35" s="20">
        <f t="shared" ca="1" si="2"/>
        <v>44901</v>
      </c>
      <c r="C35" s="50">
        <f ca="1">YEAR(tblFY1st[[#This Row],[Date]])</f>
        <v>2022</v>
      </c>
      <c r="D35" s="50">
        <f ca="1">MONTH(tblFY1st[[#This Row],[Date]])</f>
        <v>12</v>
      </c>
      <c r="E35" s="50">
        <f ca="1">CHOOSE(tblFY1st[[#This Row],[Month]],1,1,1,2,2,2,3,3,3,4,4,4)</f>
        <v>4</v>
      </c>
      <c r="F35" s="83">
        <f ca="1">YEAR(tblFY1st[[#This Row],[Date]])+IF(MONTH(tblFY1st[[#This Row],[Date]])&gt;=MONTH(YS_1),1,0)</f>
        <v>2023</v>
      </c>
      <c r="G35" s="50">
        <f ca="1">IF(MONTH(tblFY1st[[#This Row],[Date]])&gt;=MONTH(YS_1),MONTH(tblFY1st[[#This Row],[Date]])-MONTH(YS_1),12-MONTH(YS_1)+MONTH(tblFY1st[[#This Row],[Date]]))+1</f>
        <v>1</v>
      </c>
      <c r="H35" s="50">
        <f ca="1">CHOOSE(tblFY1st[[#This Row],[FMonth]],1,1,1,2,2,2,3,3,3,4,4,4)</f>
        <v>1</v>
      </c>
      <c r="J35" s="20">
        <f t="shared" ca="1" si="1"/>
        <v>44901</v>
      </c>
      <c r="K35" s="50">
        <f ca="1">YEAR(tblFYNot1st[[#This Row],[Date]])</f>
        <v>2022</v>
      </c>
      <c r="L35" s="50">
        <f ca="1">MONTH(tblFYNot1st[[#This Row],[Date]])</f>
        <v>12</v>
      </c>
      <c r="M35" s="50">
        <f ca="1">CHOOSE(tblFYNot1st[[#This Row],[Month]],1,1,1,2,2,2,3,3,3,4,4,4)</f>
        <v>4</v>
      </c>
      <c r="N35" s="50">
        <f ca="1">IF(MONTH(tblFYNot1st[[#This Row],[Date]]-DAY(YS_2)+1)&gt;=MONTH(YS_2),MONTH(tblFYNot1st[[#This Row],[Date]]-DAY(YS_2)+1)-MONTH(YS_2),12-MONTH(YS_2)+MONTH(tblFYNot1st[[#This Row],[Date]]-DAY(YS_2)+1))+1</f>
        <v>9</v>
      </c>
      <c r="O35" s="50">
        <f ca="1">_xlfn.LET(_xlpm.MO,MONTH(tblFYNot1st[[#This Row],[Date]]-DAY(YS_2)+1),IF(_xlpm.MO&gt;=MONTH(YS_2),_xlpm.MO-MONTH(YS_2),12-MONTH(YS_2)+_xlpm.MO)+1)</f>
        <v>9</v>
      </c>
      <c r="P35" s="83">
        <f ca="1">YEAR(tblFYNot1st[[#This Row],[Date]])+IF(MONTH(tblFYNot1st[[#This Row],[Date]])&gt;=MONTH(YS_1),1,0)</f>
        <v>2023</v>
      </c>
      <c r="Q35" s="50">
        <f ca="1">CHOOSE(tblFYNot1st[[#This Row],[FMonth]],1,1,1,2,2,2,3,3,3,4,4,4)</f>
        <v>3</v>
      </c>
    </row>
    <row r="36" spans="2:17" x14ac:dyDescent="0.25">
      <c r="B36" s="20">
        <f t="shared" ca="1" si="2"/>
        <v>44916</v>
      </c>
      <c r="C36" s="50">
        <f ca="1">YEAR(tblFY1st[[#This Row],[Date]])</f>
        <v>2022</v>
      </c>
      <c r="D36" s="50">
        <f ca="1">MONTH(tblFY1st[[#This Row],[Date]])</f>
        <v>12</v>
      </c>
      <c r="E36" s="50">
        <f ca="1">CHOOSE(tblFY1st[[#This Row],[Month]],1,1,1,2,2,2,3,3,3,4,4,4)</f>
        <v>4</v>
      </c>
      <c r="F36" s="83">
        <f ca="1">YEAR(tblFY1st[[#This Row],[Date]])+IF(MONTH(tblFY1st[[#This Row],[Date]])&gt;=MONTH(YS_1),1,0)</f>
        <v>2023</v>
      </c>
      <c r="G36" s="50">
        <f ca="1">IF(MONTH(tblFY1st[[#This Row],[Date]])&gt;=MONTH(YS_1),MONTH(tblFY1st[[#This Row],[Date]])-MONTH(YS_1),12-MONTH(YS_1)+MONTH(tblFY1st[[#This Row],[Date]]))+1</f>
        <v>1</v>
      </c>
      <c r="H36" s="50">
        <f ca="1">CHOOSE(tblFY1st[[#This Row],[FMonth]],1,1,1,2,2,2,3,3,3,4,4,4)</f>
        <v>1</v>
      </c>
      <c r="J36" s="20">
        <f t="shared" ca="1" si="1"/>
        <v>44916</v>
      </c>
      <c r="K36" s="50">
        <f ca="1">YEAR(tblFYNot1st[[#This Row],[Date]])</f>
        <v>2022</v>
      </c>
      <c r="L36" s="50">
        <f ca="1">MONTH(tblFYNot1st[[#This Row],[Date]])</f>
        <v>12</v>
      </c>
      <c r="M36" s="50">
        <f ca="1">CHOOSE(tblFYNot1st[[#This Row],[Month]],1,1,1,2,2,2,3,3,3,4,4,4)</f>
        <v>4</v>
      </c>
      <c r="N36" s="50">
        <f ca="1">IF(MONTH(tblFYNot1st[[#This Row],[Date]]-DAY(YS_2)+1)&gt;=MONTH(YS_2),MONTH(tblFYNot1st[[#This Row],[Date]]-DAY(YS_2)+1)-MONTH(YS_2),12-MONTH(YS_2)+MONTH(tblFYNot1st[[#This Row],[Date]]-DAY(YS_2)+1))+1</f>
        <v>9</v>
      </c>
      <c r="O36" s="50">
        <f ca="1">_xlfn.LET(_xlpm.MO,MONTH(tblFYNot1st[[#This Row],[Date]]-DAY(YS_2)+1),IF(_xlpm.MO&gt;=MONTH(YS_2),_xlpm.MO-MONTH(YS_2),12-MONTH(YS_2)+_xlpm.MO)+1)</f>
        <v>9</v>
      </c>
      <c r="P36" s="83">
        <f ca="1">YEAR(tblFYNot1st[[#This Row],[Date]])+IF(MONTH(tblFYNot1st[[#This Row],[Date]])&gt;=MONTH(YS_1),1,0)</f>
        <v>2023</v>
      </c>
      <c r="Q36" s="50">
        <f ca="1">CHOOSE(tblFYNot1st[[#This Row],[FMonth]],1,1,1,2,2,2,3,3,3,4,4,4)</f>
        <v>3</v>
      </c>
    </row>
    <row r="37" spans="2:17" x14ac:dyDescent="0.25">
      <c r="B37" s="20">
        <f t="shared" ca="1" si="2"/>
        <v>44931</v>
      </c>
      <c r="C37" s="50">
        <f ca="1">YEAR(tblFY1st[[#This Row],[Date]])</f>
        <v>2023</v>
      </c>
      <c r="D37" s="50">
        <f ca="1">MONTH(tblFY1st[[#This Row],[Date]])</f>
        <v>1</v>
      </c>
      <c r="E37" s="50">
        <f ca="1">CHOOSE(tblFY1st[[#This Row],[Month]],1,1,1,2,2,2,3,3,3,4,4,4)</f>
        <v>1</v>
      </c>
      <c r="F37" s="83">
        <f ca="1">YEAR(tblFY1st[[#This Row],[Date]])+IF(MONTH(tblFY1st[[#This Row],[Date]])&gt;=MONTH(YS_1),1,0)</f>
        <v>2023</v>
      </c>
      <c r="G37" s="50">
        <f ca="1">IF(MONTH(tblFY1st[[#This Row],[Date]])&gt;=MONTH(YS_1),MONTH(tblFY1st[[#This Row],[Date]])-MONTH(YS_1),12-MONTH(YS_1)+MONTH(tblFY1st[[#This Row],[Date]]))+1</f>
        <v>2</v>
      </c>
      <c r="H37" s="50">
        <f ca="1">CHOOSE(tblFY1st[[#This Row],[FMonth]],1,1,1,2,2,2,3,3,3,4,4,4)</f>
        <v>1</v>
      </c>
      <c r="J37" s="20">
        <f t="shared" ca="1" si="1"/>
        <v>44931</v>
      </c>
      <c r="K37" s="50">
        <f ca="1">YEAR(tblFYNot1st[[#This Row],[Date]])</f>
        <v>2023</v>
      </c>
      <c r="L37" s="50">
        <f ca="1">MONTH(tblFYNot1st[[#This Row],[Date]])</f>
        <v>1</v>
      </c>
      <c r="M37" s="50">
        <f ca="1">CHOOSE(tblFYNot1st[[#This Row],[Month]],1,1,1,2,2,2,3,3,3,4,4,4)</f>
        <v>1</v>
      </c>
      <c r="N37" s="50">
        <f ca="1">IF(MONTH(tblFYNot1st[[#This Row],[Date]]-DAY(YS_2)+1)&gt;=MONTH(YS_2),MONTH(tblFYNot1st[[#This Row],[Date]]-DAY(YS_2)+1)-MONTH(YS_2),12-MONTH(YS_2)+MONTH(tblFYNot1st[[#This Row],[Date]]-DAY(YS_2)+1))+1</f>
        <v>9</v>
      </c>
      <c r="O37" s="50">
        <f ca="1">_xlfn.LET(_xlpm.MO,MONTH(tblFYNot1st[[#This Row],[Date]]-DAY(YS_2)+1),IF(_xlpm.MO&gt;=MONTH(YS_2),_xlpm.MO-MONTH(YS_2),12-MONTH(YS_2)+_xlpm.MO)+1)</f>
        <v>9</v>
      </c>
      <c r="P37" s="83">
        <f ca="1">YEAR(tblFYNot1st[[#This Row],[Date]])+IF(MONTH(tblFYNot1st[[#This Row],[Date]])&gt;=MONTH(YS_1),1,0)</f>
        <v>2023</v>
      </c>
      <c r="Q37" s="50">
        <f ca="1">CHOOSE(tblFYNot1st[[#This Row],[FMonth]],1,1,1,2,2,2,3,3,3,4,4,4)</f>
        <v>3</v>
      </c>
    </row>
    <row r="38" spans="2:17" x14ac:dyDescent="0.25">
      <c r="B38" s="20">
        <f t="shared" ca="1" si="2"/>
        <v>44946</v>
      </c>
      <c r="C38" s="50">
        <f ca="1">YEAR(tblFY1st[[#This Row],[Date]])</f>
        <v>2023</v>
      </c>
      <c r="D38" s="50">
        <f ca="1">MONTH(tblFY1st[[#This Row],[Date]])</f>
        <v>1</v>
      </c>
      <c r="E38" s="50">
        <f ca="1">CHOOSE(tblFY1st[[#This Row],[Month]],1,1,1,2,2,2,3,3,3,4,4,4)</f>
        <v>1</v>
      </c>
      <c r="F38" s="83">
        <f ca="1">YEAR(tblFY1st[[#This Row],[Date]])+IF(MONTH(tblFY1st[[#This Row],[Date]])&gt;=MONTH(YS_1),1,0)</f>
        <v>2023</v>
      </c>
      <c r="G38" s="50">
        <f ca="1">IF(MONTH(tblFY1st[[#This Row],[Date]])&gt;=MONTH(YS_1),MONTH(tblFY1st[[#This Row],[Date]])-MONTH(YS_1),12-MONTH(YS_1)+MONTH(tblFY1st[[#This Row],[Date]]))+1</f>
        <v>2</v>
      </c>
      <c r="H38" s="50">
        <f ca="1">CHOOSE(tblFY1st[[#This Row],[FMonth]],1,1,1,2,2,2,3,3,3,4,4,4)</f>
        <v>1</v>
      </c>
      <c r="J38" s="20">
        <f t="shared" ca="1" si="1"/>
        <v>44946</v>
      </c>
      <c r="K38" s="50">
        <f ca="1">YEAR(tblFYNot1st[[#This Row],[Date]])</f>
        <v>2023</v>
      </c>
      <c r="L38" s="50">
        <f ca="1">MONTH(tblFYNot1st[[#This Row],[Date]])</f>
        <v>1</v>
      </c>
      <c r="M38" s="50">
        <f ca="1">CHOOSE(tblFYNot1st[[#This Row],[Month]],1,1,1,2,2,2,3,3,3,4,4,4)</f>
        <v>1</v>
      </c>
      <c r="N38" s="50">
        <f ca="1">IF(MONTH(tblFYNot1st[[#This Row],[Date]]-DAY(YS_2)+1)&gt;=MONTH(YS_2),MONTH(tblFYNot1st[[#This Row],[Date]]-DAY(YS_2)+1)-MONTH(YS_2),12-MONTH(YS_2)+MONTH(tblFYNot1st[[#This Row],[Date]]-DAY(YS_2)+1))+1</f>
        <v>10</v>
      </c>
      <c r="O38" s="50">
        <f ca="1">_xlfn.LET(_xlpm.MO,MONTH(tblFYNot1st[[#This Row],[Date]]-DAY(YS_2)+1),IF(_xlpm.MO&gt;=MONTH(YS_2),_xlpm.MO-MONTH(YS_2),12-MONTH(YS_2)+_xlpm.MO)+1)</f>
        <v>10</v>
      </c>
      <c r="P38" s="83">
        <f ca="1">YEAR(tblFYNot1st[[#This Row],[Date]])+IF(MONTH(tblFYNot1st[[#This Row],[Date]])&gt;=MONTH(YS_1),1,0)</f>
        <v>2023</v>
      </c>
      <c r="Q38" s="50">
        <f ca="1">CHOOSE(tblFYNot1st[[#This Row],[FMonth]],1,1,1,2,2,2,3,3,3,4,4,4)</f>
        <v>4</v>
      </c>
    </row>
    <row r="39" spans="2:17" x14ac:dyDescent="0.25">
      <c r="B39" s="20">
        <f t="shared" ca="1" si="2"/>
        <v>44961</v>
      </c>
      <c r="C39" s="50">
        <f ca="1">YEAR(tblFY1st[[#This Row],[Date]])</f>
        <v>2023</v>
      </c>
      <c r="D39" s="50">
        <f ca="1">MONTH(tblFY1st[[#This Row],[Date]])</f>
        <v>2</v>
      </c>
      <c r="E39" s="50">
        <f ca="1">CHOOSE(tblFY1st[[#This Row],[Month]],1,1,1,2,2,2,3,3,3,4,4,4)</f>
        <v>1</v>
      </c>
      <c r="F39" s="83">
        <f ca="1">YEAR(tblFY1st[[#This Row],[Date]])+IF(MONTH(tblFY1st[[#This Row],[Date]])&gt;=MONTH(YS_1),1,0)</f>
        <v>2023</v>
      </c>
      <c r="G39" s="50">
        <f ca="1">IF(MONTH(tblFY1st[[#This Row],[Date]])&gt;=MONTH(YS_1),MONTH(tblFY1st[[#This Row],[Date]])-MONTH(YS_1),12-MONTH(YS_1)+MONTH(tblFY1st[[#This Row],[Date]]))+1</f>
        <v>3</v>
      </c>
      <c r="H39" s="50">
        <f ca="1">CHOOSE(tblFY1st[[#This Row],[FMonth]],1,1,1,2,2,2,3,3,3,4,4,4)</f>
        <v>1</v>
      </c>
      <c r="J39" s="20">
        <f t="shared" ca="1" si="1"/>
        <v>44961</v>
      </c>
      <c r="K39" s="50">
        <f ca="1">YEAR(tblFYNot1st[[#This Row],[Date]])</f>
        <v>2023</v>
      </c>
      <c r="L39" s="50">
        <f ca="1">MONTH(tblFYNot1st[[#This Row],[Date]])</f>
        <v>2</v>
      </c>
      <c r="M39" s="50">
        <f ca="1">CHOOSE(tblFYNot1st[[#This Row],[Month]],1,1,1,2,2,2,3,3,3,4,4,4)</f>
        <v>1</v>
      </c>
      <c r="N39" s="50">
        <f ca="1">IF(MONTH(tblFYNot1st[[#This Row],[Date]]-DAY(YS_2)+1)&gt;=MONTH(YS_2),MONTH(tblFYNot1st[[#This Row],[Date]]-DAY(YS_2)+1)-MONTH(YS_2),12-MONTH(YS_2)+MONTH(tblFYNot1st[[#This Row],[Date]]-DAY(YS_2)+1))+1</f>
        <v>10</v>
      </c>
      <c r="O39" s="50">
        <f ca="1">_xlfn.LET(_xlpm.MO,MONTH(tblFYNot1st[[#This Row],[Date]]-DAY(YS_2)+1),IF(_xlpm.MO&gt;=MONTH(YS_2),_xlpm.MO-MONTH(YS_2),12-MONTH(YS_2)+_xlpm.MO)+1)</f>
        <v>10</v>
      </c>
      <c r="P39" s="83">
        <f ca="1">YEAR(tblFYNot1st[[#This Row],[Date]])+IF(MONTH(tblFYNot1st[[#This Row],[Date]])&gt;=MONTH(YS_1),1,0)</f>
        <v>2023</v>
      </c>
      <c r="Q39" s="50">
        <f ca="1">CHOOSE(tblFYNot1st[[#This Row],[FMonth]],1,1,1,2,2,2,3,3,3,4,4,4)</f>
        <v>4</v>
      </c>
    </row>
    <row r="40" spans="2:17" x14ac:dyDescent="0.25">
      <c r="B40" s="20">
        <f t="shared" ca="1" si="2"/>
        <v>44976</v>
      </c>
      <c r="C40" s="50">
        <f ca="1">YEAR(tblFY1st[[#This Row],[Date]])</f>
        <v>2023</v>
      </c>
      <c r="D40" s="50">
        <f ca="1">MONTH(tblFY1st[[#This Row],[Date]])</f>
        <v>2</v>
      </c>
      <c r="E40" s="50">
        <f ca="1">CHOOSE(tblFY1st[[#This Row],[Month]],1,1,1,2,2,2,3,3,3,4,4,4)</f>
        <v>1</v>
      </c>
      <c r="F40" s="83">
        <f ca="1">YEAR(tblFY1st[[#This Row],[Date]])+IF(MONTH(tblFY1st[[#This Row],[Date]])&gt;=MONTH(YS_1),1,0)</f>
        <v>2023</v>
      </c>
      <c r="G40" s="50">
        <f ca="1">IF(MONTH(tblFY1st[[#This Row],[Date]])&gt;=MONTH(YS_1),MONTH(tblFY1st[[#This Row],[Date]])-MONTH(YS_1),12-MONTH(YS_1)+MONTH(tblFY1st[[#This Row],[Date]]))+1</f>
        <v>3</v>
      </c>
      <c r="H40" s="50">
        <f ca="1">CHOOSE(tblFY1st[[#This Row],[FMonth]],1,1,1,2,2,2,3,3,3,4,4,4)</f>
        <v>1</v>
      </c>
      <c r="J40" s="20">
        <f t="shared" ca="1" si="1"/>
        <v>44976</v>
      </c>
      <c r="K40" s="50">
        <f ca="1">YEAR(tblFYNot1st[[#This Row],[Date]])</f>
        <v>2023</v>
      </c>
      <c r="L40" s="50">
        <f ca="1">MONTH(tblFYNot1st[[#This Row],[Date]])</f>
        <v>2</v>
      </c>
      <c r="M40" s="50">
        <f ca="1">CHOOSE(tblFYNot1st[[#This Row],[Month]],1,1,1,2,2,2,3,3,3,4,4,4)</f>
        <v>1</v>
      </c>
      <c r="N40" s="50">
        <f ca="1">IF(MONTH(tblFYNot1st[[#This Row],[Date]]-DAY(YS_2)+1)&gt;=MONTH(YS_2),MONTH(tblFYNot1st[[#This Row],[Date]]-DAY(YS_2)+1)-MONTH(YS_2),12-MONTH(YS_2)+MONTH(tblFYNot1st[[#This Row],[Date]]-DAY(YS_2)+1))+1</f>
        <v>11</v>
      </c>
      <c r="O40" s="50">
        <f ca="1">_xlfn.LET(_xlpm.MO,MONTH(tblFYNot1st[[#This Row],[Date]]-DAY(YS_2)+1),IF(_xlpm.MO&gt;=MONTH(YS_2),_xlpm.MO-MONTH(YS_2),12-MONTH(YS_2)+_xlpm.MO)+1)</f>
        <v>11</v>
      </c>
      <c r="P40" s="83">
        <f ca="1">YEAR(tblFYNot1st[[#This Row],[Date]])+IF(MONTH(tblFYNot1st[[#This Row],[Date]])&gt;=MONTH(YS_1),1,0)</f>
        <v>2023</v>
      </c>
      <c r="Q40" s="50">
        <f ca="1">CHOOSE(tblFYNot1st[[#This Row],[FMonth]],1,1,1,2,2,2,3,3,3,4,4,4)</f>
        <v>4</v>
      </c>
    </row>
    <row r="41" spans="2:17" x14ac:dyDescent="0.25">
      <c r="B41" s="20">
        <f t="shared" ca="1" si="2"/>
        <v>44991</v>
      </c>
      <c r="C41" s="50">
        <f ca="1">YEAR(tblFY1st[[#This Row],[Date]])</f>
        <v>2023</v>
      </c>
      <c r="D41" s="50">
        <f ca="1">MONTH(tblFY1st[[#This Row],[Date]])</f>
        <v>3</v>
      </c>
      <c r="E41" s="50">
        <f ca="1">CHOOSE(tblFY1st[[#This Row],[Month]],1,1,1,2,2,2,3,3,3,4,4,4)</f>
        <v>1</v>
      </c>
      <c r="F41" s="83">
        <f ca="1">YEAR(tblFY1st[[#This Row],[Date]])+IF(MONTH(tblFY1st[[#This Row],[Date]])&gt;=MONTH(YS_1),1,0)</f>
        <v>2023</v>
      </c>
      <c r="G41" s="50">
        <f ca="1">IF(MONTH(tblFY1st[[#This Row],[Date]])&gt;=MONTH(YS_1),MONTH(tblFY1st[[#This Row],[Date]])-MONTH(YS_1),12-MONTH(YS_1)+MONTH(tblFY1st[[#This Row],[Date]]))+1</f>
        <v>4</v>
      </c>
      <c r="H41" s="50">
        <f ca="1">CHOOSE(tblFY1st[[#This Row],[FMonth]],1,1,1,2,2,2,3,3,3,4,4,4)</f>
        <v>2</v>
      </c>
      <c r="J41" s="20">
        <f t="shared" ca="1" si="1"/>
        <v>44991</v>
      </c>
      <c r="K41" s="50">
        <f ca="1">YEAR(tblFYNot1st[[#This Row],[Date]])</f>
        <v>2023</v>
      </c>
      <c r="L41" s="50">
        <f ca="1">MONTH(tblFYNot1st[[#This Row],[Date]])</f>
        <v>3</v>
      </c>
      <c r="M41" s="50">
        <f ca="1">CHOOSE(tblFYNot1st[[#This Row],[Month]],1,1,1,2,2,2,3,3,3,4,4,4)</f>
        <v>1</v>
      </c>
      <c r="N41" s="50">
        <f ca="1">IF(MONTH(tblFYNot1st[[#This Row],[Date]]-DAY(YS_2)+1)&gt;=MONTH(YS_2),MONTH(tblFYNot1st[[#This Row],[Date]]-DAY(YS_2)+1)-MONTH(YS_2),12-MONTH(YS_2)+MONTH(tblFYNot1st[[#This Row],[Date]]-DAY(YS_2)+1))+1</f>
        <v>12</v>
      </c>
      <c r="O41" s="50">
        <f ca="1">_xlfn.LET(_xlpm.MO,MONTH(tblFYNot1st[[#This Row],[Date]]-DAY(YS_2)+1),IF(_xlpm.MO&gt;=MONTH(YS_2),_xlpm.MO-MONTH(YS_2),12-MONTH(YS_2)+_xlpm.MO)+1)</f>
        <v>12</v>
      </c>
      <c r="P41" s="83">
        <f ca="1">YEAR(tblFYNot1st[[#This Row],[Date]])+IF(MONTH(tblFYNot1st[[#This Row],[Date]])&gt;=MONTH(YS_1),1,0)</f>
        <v>2023</v>
      </c>
      <c r="Q41" s="50">
        <f ca="1">CHOOSE(tblFYNot1st[[#This Row],[FMonth]],1,1,1,2,2,2,3,3,3,4,4,4)</f>
        <v>4</v>
      </c>
    </row>
    <row r="42" spans="2:17" x14ac:dyDescent="0.25">
      <c r="B42" s="20">
        <f t="shared" ca="1" si="2"/>
        <v>45006</v>
      </c>
      <c r="C42" s="50">
        <f ca="1">YEAR(tblFY1st[[#This Row],[Date]])</f>
        <v>2023</v>
      </c>
      <c r="D42" s="50">
        <f ca="1">MONTH(tblFY1st[[#This Row],[Date]])</f>
        <v>3</v>
      </c>
      <c r="E42" s="50">
        <f ca="1">CHOOSE(tblFY1st[[#This Row],[Month]],1,1,1,2,2,2,3,3,3,4,4,4)</f>
        <v>1</v>
      </c>
      <c r="F42" s="83">
        <f ca="1">YEAR(tblFY1st[[#This Row],[Date]])+IF(MONTH(tblFY1st[[#This Row],[Date]])&gt;=MONTH(YS_1),1,0)</f>
        <v>2023</v>
      </c>
      <c r="G42" s="50">
        <f ca="1">IF(MONTH(tblFY1st[[#This Row],[Date]])&gt;=MONTH(YS_1),MONTH(tblFY1st[[#This Row],[Date]])-MONTH(YS_1),12-MONTH(YS_1)+MONTH(tblFY1st[[#This Row],[Date]]))+1</f>
        <v>4</v>
      </c>
      <c r="H42" s="50">
        <f ca="1">CHOOSE(tblFY1st[[#This Row],[FMonth]],1,1,1,2,2,2,3,3,3,4,4,4)</f>
        <v>2</v>
      </c>
      <c r="J42" s="20">
        <f t="shared" ca="1" si="1"/>
        <v>45006</v>
      </c>
      <c r="K42" s="50">
        <f ca="1">YEAR(tblFYNot1st[[#This Row],[Date]])</f>
        <v>2023</v>
      </c>
      <c r="L42" s="50">
        <f ca="1">MONTH(tblFYNot1st[[#This Row],[Date]])</f>
        <v>3</v>
      </c>
      <c r="M42" s="50">
        <f ca="1">CHOOSE(tblFYNot1st[[#This Row],[Month]],1,1,1,2,2,2,3,3,3,4,4,4)</f>
        <v>1</v>
      </c>
      <c r="N42" s="50">
        <f ca="1">IF(MONTH(tblFYNot1st[[#This Row],[Date]]-DAY(YS_2)+1)&gt;=MONTH(YS_2),MONTH(tblFYNot1st[[#This Row],[Date]]-DAY(YS_2)+1)-MONTH(YS_2),12-MONTH(YS_2)+MONTH(tblFYNot1st[[#This Row],[Date]]-DAY(YS_2)+1))+1</f>
        <v>12</v>
      </c>
      <c r="O42" s="50">
        <f ca="1">_xlfn.LET(_xlpm.MO,MONTH(tblFYNot1st[[#This Row],[Date]]-DAY(YS_2)+1),IF(_xlpm.MO&gt;=MONTH(YS_2),_xlpm.MO-MONTH(YS_2),12-MONTH(YS_2)+_xlpm.MO)+1)</f>
        <v>12</v>
      </c>
      <c r="P42" s="83">
        <f ca="1">YEAR(tblFYNot1st[[#This Row],[Date]])+IF(MONTH(tblFYNot1st[[#This Row],[Date]])&gt;=MONTH(YS_1),1,0)</f>
        <v>2023</v>
      </c>
      <c r="Q42" s="50">
        <f ca="1">CHOOSE(tblFYNot1st[[#This Row],[FMonth]],1,1,1,2,2,2,3,3,3,4,4,4)</f>
        <v>4</v>
      </c>
    </row>
    <row r="43" spans="2:17" x14ac:dyDescent="0.25">
      <c r="B43" s="20">
        <f t="shared" ca="1" si="2"/>
        <v>45021</v>
      </c>
      <c r="C43" s="50">
        <f ca="1">YEAR(tblFY1st[[#This Row],[Date]])</f>
        <v>2023</v>
      </c>
      <c r="D43" s="50">
        <f ca="1">MONTH(tblFY1st[[#This Row],[Date]])</f>
        <v>4</v>
      </c>
      <c r="E43" s="50">
        <f ca="1">CHOOSE(tblFY1st[[#This Row],[Month]],1,1,1,2,2,2,3,3,3,4,4,4)</f>
        <v>2</v>
      </c>
      <c r="F43" s="83">
        <f ca="1">YEAR(tblFY1st[[#This Row],[Date]])+IF(MONTH(tblFY1st[[#This Row],[Date]])&gt;=MONTH(YS_1),1,0)</f>
        <v>2023</v>
      </c>
      <c r="G43" s="50">
        <f ca="1">IF(MONTH(tblFY1st[[#This Row],[Date]])&gt;=MONTH(YS_1),MONTH(tblFY1st[[#This Row],[Date]])-MONTH(YS_1),12-MONTH(YS_1)+MONTH(tblFY1st[[#This Row],[Date]]))+1</f>
        <v>5</v>
      </c>
      <c r="H43" s="50">
        <f ca="1">CHOOSE(tblFY1st[[#This Row],[FMonth]],1,1,1,2,2,2,3,3,3,4,4,4)</f>
        <v>2</v>
      </c>
      <c r="J43" s="20">
        <f t="shared" ca="1" si="1"/>
        <v>45021</v>
      </c>
      <c r="K43" s="50">
        <f ca="1">YEAR(tblFYNot1st[[#This Row],[Date]])</f>
        <v>2023</v>
      </c>
      <c r="L43" s="50">
        <f ca="1">MONTH(tblFYNot1st[[#This Row],[Date]])</f>
        <v>4</v>
      </c>
      <c r="M43" s="50">
        <f ca="1">CHOOSE(tblFYNot1st[[#This Row],[Month]],1,1,1,2,2,2,3,3,3,4,4,4)</f>
        <v>2</v>
      </c>
      <c r="N43" s="50">
        <f ca="1">IF(MONTH(tblFYNot1st[[#This Row],[Date]]-DAY(YS_2)+1)&gt;=MONTH(YS_2),MONTH(tblFYNot1st[[#This Row],[Date]]-DAY(YS_2)+1)-MONTH(YS_2),12-MONTH(YS_2)+MONTH(tblFYNot1st[[#This Row],[Date]]-DAY(YS_2)+1))+1</f>
        <v>12</v>
      </c>
      <c r="O43" s="50">
        <f ca="1">_xlfn.LET(_xlpm.MO,MONTH(tblFYNot1st[[#This Row],[Date]]-DAY(YS_2)+1),IF(_xlpm.MO&gt;=MONTH(YS_2),_xlpm.MO-MONTH(YS_2),12-MONTH(YS_2)+_xlpm.MO)+1)</f>
        <v>12</v>
      </c>
      <c r="P43" s="83">
        <f ca="1">YEAR(tblFYNot1st[[#This Row],[Date]])+IF(MONTH(tblFYNot1st[[#This Row],[Date]])&gt;=MONTH(YS_1),1,0)</f>
        <v>2023</v>
      </c>
      <c r="Q43" s="50">
        <f ca="1">CHOOSE(tblFYNot1st[[#This Row],[FMonth]],1,1,1,2,2,2,3,3,3,4,4,4)</f>
        <v>4</v>
      </c>
    </row>
    <row r="44" spans="2:17" x14ac:dyDescent="0.25">
      <c r="B44" s="20">
        <f t="shared" ca="1" si="2"/>
        <v>45036</v>
      </c>
      <c r="C44" s="50">
        <f ca="1">YEAR(tblFY1st[[#This Row],[Date]])</f>
        <v>2023</v>
      </c>
      <c r="D44" s="50">
        <f ca="1">MONTH(tblFY1st[[#This Row],[Date]])</f>
        <v>4</v>
      </c>
      <c r="E44" s="50">
        <f ca="1">CHOOSE(tblFY1st[[#This Row],[Month]],1,1,1,2,2,2,3,3,3,4,4,4)</f>
        <v>2</v>
      </c>
      <c r="F44" s="83">
        <f ca="1">YEAR(tblFY1st[[#This Row],[Date]])+IF(MONTH(tblFY1st[[#This Row],[Date]])&gt;=MONTH(YS_1),1,0)</f>
        <v>2023</v>
      </c>
      <c r="G44" s="50">
        <f ca="1">IF(MONTH(tblFY1st[[#This Row],[Date]])&gt;=MONTH(YS_1),MONTH(tblFY1st[[#This Row],[Date]])-MONTH(YS_1),12-MONTH(YS_1)+MONTH(tblFY1st[[#This Row],[Date]]))+1</f>
        <v>5</v>
      </c>
      <c r="H44" s="50">
        <f ca="1">CHOOSE(tblFY1st[[#This Row],[FMonth]],1,1,1,2,2,2,3,3,3,4,4,4)</f>
        <v>2</v>
      </c>
      <c r="J44" s="20">
        <f t="shared" ca="1" si="1"/>
        <v>45036</v>
      </c>
      <c r="K44" s="50">
        <f ca="1">YEAR(tblFYNot1st[[#This Row],[Date]])</f>
        <v>2023</v>
      </c>
      <c r="L44" s="50">
        <f ca="1">MONTH(tblFYNot1st[[#This Row],[Date]])</f>
        <v>4</v>
      </c>
      <c r="M44" s="50">
        <f ca="1">CHOOSE(tblFYNot1st[[#This Row],[Month]],1,1,1,2,2,2,3,3,3,4,4,4)</f>
        <v>2</v>
      </c>
      <c r="N44" s="50">
        <f ca="1">IF(MONTH(tblFYNot1st[[#This Row],[Date]]-DAY(YS_2)+1)&gt;=MONTH(YS_2),MONTH(tblFYNot1st[[#This Row],[Date]]-DAY(YS_2)+1)-MONTH(YS_2),12-MONTH(YS_2)+MONTH(tblFYNot1st[[#This Row],[Date]]-DAY(YS_2)+1))+1</f>
        <v>1</v>
      </c>
      <c r="O44" s="50">
        <f ca="1">_xlfn.LET(_xlpm.MO,MONTH(tblFYNot1st[[#This Row],[Date]]-DAY(YS_2)+1),IF(_xlpm.MO&gt;=MONTH(YS_2),_xlpm.MO-MONTH(YS_2),12-MONTH(YS_2)+_xlpm.MO)+1)</f>
        <v>1</v>
      </c>
      <c r="P44" s="83">
        <f ca="1">YEAR(tblFYNot1st[[#This Row],[Date]])+IF(MONTH(tblFYNot1st[[#This Row],[Date]])&gt;=MONTH(YS_1),1,0)</f>
        <v>2023</v>
      </c>
      <c r="Q44" s="50">
        <f ca="1">CHOOSE(tblFYNot1st[[#This Row],[FMonth]],1,1,1,2,2,2,3,3,3,4,4,4)</f>
        <v>1</v>
      </c>
    </row>
    <row r="45" spans="2:17" x14ac:dyDescent="0.25">
      <c r="B45" s="20">
        <f t="shared" ca="1" si="2"/>
        <v>45051</v>
      </c>
      <c r="C45" s="50">
        <f ca="1">YEAR(tblFY1st[[#This Row],[Date]])</f>
        <v>2023</v>
      </c>
      <c r="D45" s="50">
        <f ca="1">MONTH(tblFY1st[[#This Row],[Date]])</f>
        <v>5</v>
      </c>
      <c r="E45" s="50">
        <f ca="1">CHOOSE(tblFY1st[[#This Row],[Month]],1,1,1,2,2,2,3,3,3,4,4,4)</f>
        <v>2</v>
      </c>
      <c r="F45" s="83">
        <f ca="1">YEAR(tblFY1st[[#This Row],[Date]])+IF(MONTH(tblFY1st[[#This Row],[Date]])&gt;=MONTH(YS_1),1,0)</f>
        <v>2023</v>
      </c>
      <c r="G45" s="50">
        <f ca="1">IF(MONTH(tblFY1st[[#This Row],[Date]])&gt;=MONTH(YS_1),MONTH(tblFY1st[[#This Row],[Date]])-MONTH(YS_1),12-MONTH(YS_1)+MONTH(tblFY1st[[#This Row],[Date]]))+1</f>
        <v>6</v>
      </c>
      <c r="H45" s="50">
        <f ca="1">CHOOSE(tblFY1st[[#This Row],[FMonth]],1,1,1,2,2,2,3,3,3,4,4,4)</f>
        <v>2</v>
      </c>
      <c r="J45" s="20">
        <f t="shared" ca="1" si="1"/>
        <v>45051</v>
      </c>
      <c r="K45" s="50">
        <f ca="1">YEAR(tblFYNot1st[[#This Row],[Date]])</f>
        <v>2023</v>
      </c>
      <c r="L45" s="50">
        <f ca="1">MONTH(tblFYNot1st[[#This Row],[Date]])</f>
        <v>5</v>
      </c>
      <c r="M45" s="50">
        <f ca="1">CHOOSE(tblFYNot1st[[#This Row],[Month]],1,1,1,2,2,2,3,3,3,4,4,4)</f>
        <v>2</v>
      </c>
      <c r="N45" s="50">
        <f ca="1">IF(MONTH(tblFYNot1st[[#This Row],[Date]]-DAY(YS_2)+1)&gt;=MONTH(YS_2),MONTH(tblFYNot1st[[#This Row],[Date]]-DAY(YS_2)+1)-MONTH(YS_2),12-MONTH(YS_2)+MONTH(tblFYNot1st[[#This Row],[Date]]-DAY(YS_2)+1))+1</f>
        <v>1</v>
      </c>
      <c r="O45" s="50">
        <f ca="1">_xlfn.LET(_xlpm.MO,MONTH(tblFYNot1st[[#This Row],[Date]]-DAY(YS_2)+1),IF(_xlpm.MO&gt;=MONTH(YS_2),_xlpm.MO-MONTH(YS_2),12-MONTH(YS_2)+_xlpm.MO)+1)</f>
        <v>1</v>
      </c>
      <c r="P45" s="83">
        <f ca="1">YEAR(tblFYNot1st[[#This Row],[Date]])+IF(MONTH(tblFYNot1st[[#This Row],[Date]])&gt;=MONTH(YS_1),1,0)</f>
        <v>2023</v>
      </c>
      <c r="Q45" s="50">
        <f ca="1">CHOOSE(tblFYNot1st[[#This Row],[FMonth]],1,1,1,2,2,2,3,3,3,4,4,4)</f>
        <v>1</v>
      </c>
    </row>
    <row r="46" spans="2:17" x14ac:dyDescent="0.25">
      <c r="B46" s="20">
        <f t="shared" ca="1" si="2"/>
        <v>45066</v>
      </c>
      <c r="C46" s="50">
        <f ca="1">YEAR(tblFY1st[[#This Row],[Date]])</f>
        <v>2023</v>
      </c>
      <c r="D46" s="50">
        <f ca="1">MONTH(tblFY1st[[#This Row],[Date]])</f>
        <v>5</v>
      </c>
      <c r="E46" s="50">
        <f ca="1">CHOOSE(tblFY1st[[#This Row],[Month]],1,1,1,2,2,2,3,3,3,4,4,4)</f>
        <v>2</v>
      </c>
      <c r="F46" s="83">
        <f ca="1">YEAR(tblFY1st[[#This Row],[Date]])+IF(MONTH(tblFY1st[[#This Row],[Date]])&gt;=MONTH(YS_1),1,0)</f>
        <v>2023</v>
      </c>
      <c r="G46" s="50">
        <f ca="1">IF(MONTH(tblFY1st[[#This Row],[Date]])&gt;=MONTH(YS_1),MONTH(tblFY1st[[#This Row],[Date]])-MONTH(YS_1),12-MONTH(YS_1)+MONTH(tblFY1st[[#This Row],[Date]]))+1</f>
        <v>6</v>
      </c>
      <c r="H46" s="50">
        <f ca="1">CHOOSE(tblFY1st[[#This Row],[FMonth]],1,1,1,2,2,2,3,3,3,4,4,4)</f>
        <v>2</v>
      </c>
      <c r="J46" s="20">
        <f t="shared" ca="1" si="1"/>
        <v>45066</v>
      </c>
      <c r="K46" s="50">
        <f ca="1">YEAR(tblFYNot1st[[#This Row],[Date]])</f>
        <v>2023</v>
      </c>
      <c r="L46" s="50">
        <f ca="1">MONTH(tblFYNot1st[[#This Row],[Date]])</f>
        <v>5</v>
      </c>
      <c r="M46" s="50">
        <f ca="1">CHOOSE(tblFYNot1st[[#This Row],[Month]],1,1,1,2,2,2,3,3,3,4,4,4)</f>
        <v>2</v>
      </c>
      <c r="N46" s="50">
        <f ca="1">IF(MONTH(tblFYNot1st[[#This Row],[Date]]-DAY(YS_2)+1)&gt;=MONTH(YS_2),MONTH(tblFYNot1st[[#This Row],[Date]]-DAY(YS_2)+1)-MONTH(YS_2),12-MONTH(YS_2)+MONTH(tblFYNot1st[[#This Row],[Date]]-DAY(YS_2)+1))+1</f>
        <v>2</v>
      </c>
      <c r="O46" s="50">
        <f ca="1">_xlfn.LET(_xlpm.MO,MONTH(tblFYNot1st[[#This Row],[Date]]-DAY(YS_2)+1),IF(_xlpm.MO&gt;=MONTH(YS_2),_xlpm.MO-MONTH(YS_2),12-MONTH(YS_2)+_xlpm.MO)+1)</f>
        <v>2</v>
      </c>
      <c r="P46" s="83">
        <f ca="1">YEAR(tblFYNot1st[[#This Row],[Date]])+IF(MONTH(tblFYNot1st[[#This Row],[Date]])&gt;=MONTH(YS_1),1,0)</f>
        <v>2023</v>
      </c>
      <c r="Q46" s="50">
        <f ca="1">CHOOSE(tblFYNot1st[[#This Row],[FMonth]],1,1,1,2,2,2,3,3,3,4,4,4)</f>
        <v>1</v>
      </c>
    </row>
    <row r="47" spans="2:17" x14ac:dyDescent="0.25">
      <c r="B47" s="20">
        <f t="shared" ca="1" si="2"/>
        <v>45081</v>
      </c>
      <c r="C47" s="50">
        <f ca="1">YEAR(tblFY1st[[#This Row],[Date]])</f>
        <v>2023</v>
      </c>
      <c r="D47" s="50">
        <f ca="1">MONTH(tblFY1st[[#This Row],[Date]])</f>
        <v>6</v>
      </c>
      <c r="E47" s="50">
        <f ca="1">CHOOSE(tblFY1st[[#This Row],[Month]],1,1,1,2,2,2,3,3,3,4,4,4)</f>
        <v>2</v>
      </c>
      <c r="F47" s="83">
        <f ca="1">YEAR(tblFY1st[[#This Row],[Date]])+IF(MONTH(tblFY1st[[#This Row],[Date]])&gt;=MONTH(YS_1),1,0)</f>
        <v>2023</v>
      </c>
      <c r="G47" s="50">
        <f ca="1">IF(MONTH(tblFY1st[[#This Row],[Date]])&gt;=MONTH(YS_1),MONTH(tblFY1st[[#This Row],[Date]])-MONTH(YS_1),12-MONTH(YS_1)+MONTH(tblFY1st[[#This Row],[Date]]))+1</f>
        <v>7</v>
      </c>
      <c r="H47" s="50">
        <f ca="1">CHOOSE(tblFY1st[[#This Row],[FMonth]],1,1,1,2,2,2,3,3,3,4,4,4)</f>
        <v>3</v>
      </c>
      <c r="J47" s="20">
        <f t="shared" ca="1" si="1"/>
        <v>45081</v>
      </c>
      <c r="K47" s="50">
        <f ca="1">YEAR(tblFYNot1st[[#This Row],[Date]])</f>
        <v>2023</v>
      </c>
      <c r="L47" s="50">
        <f ca="1">MONTH(tblFYNot1st[[#This Row],[Date]])</f>
        <v>6</v>
      </c>
      <c r="M47" s="50">
        <f ca="1">CHOOSE(tblFYNot1st[[#This Row],[Month]],1,1,1,2,2,2,3,3,3,4,4,4)</f>
        <v>2</v>
      </c>
      <c r="N47" s="50">
        <f ca="1">IF(MONTH(tblFYNot1st[[#This Row],[Date]]-DAY(YS_2)+1)&gt;=MONTH(YS_2),MONTH(tblFYNot1st[[#This Row],[Date]]-DAY(YS_2)+1)-MONTH(YS_2),12-MONTH(YS_2)+MONTH(tblFYNot1st[[#This Row],[Date]]-DAY(YS_2)+1))+1</f>
        <v>2</v>
      </c>
      <c r="O47" s="50">
        <f ca="1">_xlfn.LET(_xlpm.MO,MONTH(tblFYNot1st[[#This Row],[Date]]-DAY(YS_2)+1),IF(_xlpm.MO&gt;=MONTH(YS_2),_xlpm.MO-MONTH(YS_2),12-MONTH(YS_2)+_xlpm.MO)+1)</f>
        <v>2</v>
      </c>
      <c r="P47" s="83">
        <f ca="1">YEAR(tblFYNot1st[[#This Row],[Date]])+IF(MONTH(tblFYNot1st[[#This Row],[Date]])&gt;=MONTH(YS_1),1,0)</f>
        <v>2023</v>
      </c>
      <c r="Q47" s="50">
        <f ca="1">CHOOSE(tblFYNot1st[[#This Row],[FMonth]],1,1,1,2,2,2,3,3,3,4,4,4)</f>
        <v>1</v>
      </c>
    </row>
    <row r="48" spans="2:17" x14ac:dyDescent="0.25">
      <c r="B48" s="20">
        <f t="shared" ca="1" si="2"/>
        <v>45096</v>
      </c>
      <c r="C48" s="50">
        <f ca="1">YEAR(tblFY1st[[#This Row],[Date]])</f>
        <v>2023</v>
      </c>
      <c r="D48" s="50">
        <f ca="1">MONTH(tblFY1st[[#This Row],[Date]])</f>
        <v>6</v>
      </c>
      <c r="E48" s="50">
        <f ca="1">CHOOSE(tblFY1st[[#This Row],[Month]],1,1,1,2,2,2,3,3,3,4,4,4)</f>
        <v>2</v>
      </c>
      <c r="F48" s="83">
        <f ca="1">YEAR(tblFY1st[[#This Row],[Date]])+IF(MONTH(tblFY1st[[#This Row],[Date]])&gt;=MONTH(YS_1),1,0)</f>
        <v>2023</v>
      </c>
      <c r="G48" s="50">
        <f ca="1">IF(MONTH(tblFY1st[[#This Row],[Date]])&gt;=MONTH(YS_1),MONTH(tblFY1st[[#This Row],[Date]])-MONTH(YS_1),12-MONTH(YS_1)+MONTH(tblFY1st[[#This Row],[Date]]))+1</f>
        <v>7</v>
      </c>
      <c r="H48" s="50">
        <f ca="1">CHOOSE(tblFY1st[[#This Row],[FMonth]],1,1,1,2,2,2,3,3,3,4,4,4)</f>
        <v>3</v>
      </c>
      <c r="J48" s="20">
        <f t="shared" ca="1" si="1"/>
        <v>45096</v>
      </c>
      <c r="K48" s="50">
        <f ca="1">YEAR(tblFYNot1st[[#This Row],[Date]])</f>
        <v>2023</v>
      </c>
      <c r="L48" s="50">
        <f ca="1">MONTH(tblFYNot1st[[#This Row],[Date]])</f>
        <v>6</v>
      </c>
      <c r="M48" s="50">
        <f ca="1">CHOOSE(tblFYNot1st[[#This Row],[Month]],1,1,1,2,2,2,3,3,3,4,4,4)</f>
        <v>2</v>
      </c>
      <c r="N48" s="50">
        <f ca="1">IF(MONTH(tblFYNot1st[[#This Row],[Date]]-DAY(YS_2)+1)&gt;=MONTH(YS_2),MONTH(tblFYNot1st[[#This Row],[Date]]-DAY(YS_2)+1)-MONTH(YS_2),12-MONTH(YS_2)+MONTH(tblFYNot1st[[#This Row],[Date]]-DAY(YS_2)+1))+1</f>
        <v>3</v>
      </c>
      <c r="O48" s="50">
        <f ca="1">_xlfn.LET(_xlpm.MO,MONTH(tblFYNot1st[[#This Row],[Date]]-DAY(YS_2)+1),IF(_xlpm.MO&gt;=MONTH(YS_2),_xlpm.MO-MONTH(YS_2),12-MONTH(YS_2)+_xlpm.MO)+1)</f>
        <v>3</v>
      </c>
      <c r="P48" s="83">
        <f ca="1">YEAR(tblFYNot1st[[#This Row],[Date]])+IF(MONTH(tblFYNot1st[[#This Row],[Date]])&gt;=MONTH(YS_1),1,0)</f>
        <v>2023</v>
      </c>
      <c r="Q48" s="50">
        <f ca="1">CHOOSE(tblFYNot1st[[#This Row],[FMonth]],1,1,1,2,2,2,3,3,3,4,4,4)</f>
        <v>1</v>
      </c>
    </row>
    <row r="49" spans="2:17" x14ac:dyDescent="0.25">
      <c r="B49" s="20">
        <f t="shared" ca="1" si="2"/>
        <v>45111</v>
      </c>
      <c r="C49" s="50">
        <f ca="1">YEAR(tblFY1st[[#This Row],[Date]])</f>
        <v>2023</v>
      </c>
      <c r="D49" s="50">
        <f ca="1">MONTH(tblFY1st[[#This Row],[Date]])</f>
        <v>7</v>
      </c>
      <c r="E49" s="50">
        <f ca="1">CHOOSE(tblFY1st[[#This Row],[Month]],1,1,1,2,2,2,3,3,3,4,4,4)</f>
        <v>3</v>
      </c>
      <c r="F49" s="83">
        <f ca="1">YEAR(tblFY1st[[#This Row],[Date]])+IF(MONTH(tblFY1st[[#This Row],[Date]])&gt;=MONTH(YS_1),1,0)</f>
        <v>2023</v>
      </c>
      <c r="G49" s="50">
        <f ca="1">IF(MONTH(tblFY1st[[#This Row],[Date]])&gt;=MONTH(YS_1),MONTH(tblFY1st[[#This Row],[Date]])-MONTH(YS_1),12-MONTH(YS_1)+MONTH(tblFY1st[[#This Row],[Date]]))+1</f>
        <v>8</v>
      </c>
      <c r="H49" s="50">
        <f ca="1">CHOOSE(tblFY1st[[#This Row],[FMonth]],1,1,1,2,2,2,3,3,3,4,4,4)</f>
        <v>3</v>
      </c>
      <c r="J49" s="20">
        <f t="shared" ca="1" si="1"/>
        <v>45111</v>
      </c>
      <c r="K49" s="50">
        <f ca="1">YEAR(tblFYNot1st[[#This Row],[Date]])</f>
        <v>2023</v>
      </c>
      <c r="L49" s="50">
        <f ca="1">MONTH(tblFYNot1st[[#This Row],[Date]])</f>
        <v>7</v>
      </c>
      <c r="M49" s="50">
        <f ca="1">CHOOSE(tblFYNot1st[[#This Row],[Month]],1,1,1,2,2,2,3,3,3,4,4,4)</f>
        <v>3</v>
      </c>
      <c r="N49" s="50">
        <f ca="1">IF(MONTH(tblFYNot1st[[#This Row],[Date]]-DAY(YS_2)+1)&gt;=MONTH(YS_2),MONTH(tblFYNot1st[[#This Row],[Date]]-DAY(YS_2)+1)-MONTH(YS_2),12-MONTH(YS_2)+MONTH(tblFYNot1st[[#This Row],[Date]]-DAY(YS_2)+1))+1</f>
        <v>3</v>
      </c>
      <c r="O49" s="50">
        <f ca="1">_xlfn.LET(_xlpm.MO,MONTH(tblFYNot1st[[#This Row],[Date]]-DAY(YS_2)+1),IF(_xlpm.MO&gt;=MONTH(YS_2),_xlpm.MO-MONTH(YS_2),12-MONTH(YS_2)+_xlpm.MO)+1)</f>
        <v>3</v>
      </c>
      <c r="P49" s="83">
        <f ca="1">YEAR(tblFYNot1st[[#This Row],[Date]])+IF(MONTH(tblFYNot1st[[#This Row],[Date]])&gt;=MONTH(YS_1),1,0)</f>
        <v>2023</v>
      </c>
      <c r="Q49" s="50">
        <f ca="1">CHOOSE(tblFYNot1st[[#This Row],[FMonth]],1,1,1,2,2,2,3,3,3,4,4,4)</f>
        <v>1</v>
      </c>
    </row>
    <row r="50" spans="2:17" x14ac:dyDescent="0.25">
      <c r="B50" s="20">
        <f t="shared" ca="1" si="2"/>
        <v>45126</v>
      </c>
      <c r="C50" s="50">
        <f ca="1">YEAR(tblFY1st[[#This Row],[Date]])</f>
        <v>2023</v>
      </c>
      <c r="D50" s="50">
        <f ca="1">MONTH(tblFY1st[[#This Row],[Date]])</f>
        <v>7</v>
      </c>
      <c r="E50" s="50">
        <f ca="1">CHOOSE(tblFY1st[[#This Row],[Month]],1,1,1,2,2,2,3,3,3,4,4,4)</f>
        <v>3</v>
      </c>
      <c r="F50" s="83">
        <f ca="1">YEAR(tblFY1st[[#This Row],[Date]])+IF(MONTH(tblFY1st[[#This Row],[Date]])&gt;=MONTH(YS_1),1,0)</f>
        <v>2023</v>
      </c>
      <c r="G50" s="50">
        <f ca="1">IF(MONTH(tblFY1st[[#This Row],[Date]])&gt;=MONTH(YS_1),MONTH(tblFY1st[[#This Row],[Date]])-MONTH(YS_1),12-MONTH(YS_1)+MONTH(tblFY1st[[#This Row],[Date]]))+1</f>
        <v>8</v>
      </c>
      <c r="H50" s="50">
        <f ca="1">CHOOSE(tblFY1st[[#This Row],[FMonth]],1,1,1,2,2,2,3,3,3,4,4,4)</f>
        <v>3</v>
      </c>
      <c r="J50" s="20">
        <f t="shared" ca="1" si="1"/>
        <v>45126</v>
      </c>
      <c r="K50" s="50">
        <f ca="1">YEAR(tblFYNot1st[[#This Row],[Date]])</f>
        <v>2023</v>
      </c>
      <c r="L50" s="50">
        <f ca="1">MONTH(tblFYNot1st[[#This Row],[Date]])</f>
        <v>7</v>
      </c>
      <c r="M50" s="50">
        <f ca="1">CHOOSE(tblFYNot1st[[#This Row],[Month]],1,1,1,2,2,2,3,3,3,4,4,4)</f>
        <v>3</v>
      </c>
      <c r="N50" s="50">
        <f ca="1">IF(MONTH(tblFYNot1st[[#This Row],[Date]]-DAY(YS_2)+1)&gt;=MONTH(YS_2),MONTH(tblFYNot1st[[#This Row],[Date]]-DAY(YS_2)+1)-MONTH(YS_2),12-MONTH(YS_2)+MONTH(tblFYNot1st[[#This Row],[Date]]-DAY(YS_2)+1))+1</f>
        <v>4</v>
      </c>
      <c r="O50" s="50">
        <f ca="1">_xlfn.LET(_xlpm.MO,MONTH(tblFYNot1st[[#This Row],[Date]]-DAY(YS_2)+1),IF(_xlpm.MO&gt;=MONTH(YS_2),_xlpm.MO-MONTH(YS_2),12-MONTH(YS_2)+_xlpm.MO)+1)</f>
        <v>4</v>
      </c>
      <c r="P50" s="83">
        <f ca="1">YEAR(tblFYNot1st[[#This Row],[Date]])+IF(MONTH(tblFYNot1st[[#This Row],[Date]])&gt;=MONTH(YS_1),1,0)</f>
        <v>2023</v>
      </c>
      <c r="Q50" s="50">
        <f ca="1">CHOOSE(tblFYNot1st[[#This Row],[FMonth]],1,1,1,2,2,2,3,3,3,4,4,4)</f>
        <v>2</v>
      </c>
    </row>
    <row r="51" spans="2:17" x14ac:dyDescent="0.25">
      <c r="B51" s="20">
        <f t="shared" ca="1" si="2"/>
        <v>45141</v>
      </c>
      <c r="C51" s="50">
        <f ca="1">YEAR(tblFY1st[[#This Row],[Date]])</f>
        <v>2023</v>
      </c>
      <c r="D51" s="50">
        <f ca="1">MONTH(tblFY1st[[#This Row],[Date]])</f>
        <v>8</v>
      </c>
      <c r="E51" s="50">
        <f ca="1">CHOOSE(tblFY1st[[#This Row],[Month]],1,1,1,2,2,2,3,3,3,4,4,4)</f>
        <v>3</v>
      </c>
      <c r="F51" s="83">
        <f ca="1">YEAR(tblFY1st[[#This Row],[Date]])+IF(MONTH(tblFY1st[[#This Row],[Date]])&gt;=MONTH(YS_1),1,0)</f>
        <v>2023</v>
      </c>
      <c r="G51" s="50">
        <f ca="1">IF(MONTH(tblFY1st[[#This Row],[Date]])&gt;=MONTH(YS_1),MONTH(tblFY1st[[#This Row],[Date]])-MONTH(YS_1),12-MONTH(YS_1)+MONTH(tblFY1st[[#This Row],[Date]]))+1</f>
        <v>9</v>
      </c>
      <c r="H51" s="50">
        <f ca="1">CHOOSE(tblFY1st[[#This Row],[FMonth]],1,1,1,2,2,2,3,3,3,4,4,4)</f>
        <v>3</v>
      </c>
      <c r="J51" s="20">
        <f t="shared" ca="1" si="1"/>
        <v>45141</v>
      </c>
      <c r="K51" s="50">
        <f ca="1">YEAR(tblFYNot1st[[#This Row],[Date]])</f>
        <v>2023</v>
      </c>
      <c r="L51" s="50">
        <f ca="1">MONTH(tblFYNot1st[[#This Row],[Date]])</f>
        <v>8</v>
      </c>
      <c r="M51" s="50">
        <f ca="1">CHOOSE(tblFYNot1st[[#This Row],[Month]],1,1,1,2,2,2,3,3,3,4,4,4)</f>
        <v>3</v>
      </c>
      <c r="N51" s="50">
        <f ca="1">IF(MONTH(tblFYNot1st[[#This Row],[Date]]-DAY(YS_2)+1)&gt;=MONTH(YS_2),MONTH(tblFYNot1st[[#This Row],[Date]]-DAY(YS_2)+1)-MONTH(YS_2),12-MONTH(YS_2)+MONTH(tblFYNot1st[[#This Row],[Date]]-DAY(YS_2)+1))+1</f>
        <v>4</v>
      </c>
      <c r="O51" s="50">
        <f ca="1">_xlfn.LET(_xlpm.MO,MONTH(tblFYNot1st[[#This Row],[Date]]-DAY(YS_2)+1),IF(_xlpm.MO&gt;=MONTH(YS_2),_xlpm.MO-MONTH(YS_2),12-MONTH(YS_2)+_xlpm.MO)+1)</f>
        <v>4</v>
      </c>
      <c r="P51" s="83">
        <f ca="1">YEAR(tblFYNot1st[[#This Row],[Date]])+IF(MONTH(tblFYNot1st[[#This Row],[Date]])&gt;=MONTH(YS_1),1,0)</f>
        <v>2023</v>
      </c>
      <c r="Q51" s="50">
        <f ca="1">CHOOSE(tblFYNot1st[[#This Row],[FMonth]],1,1,1,2,2,2,3,3,3,4,4,4)</f>
        <v>2</v>
      </c>
    </row>
    <row r="52" spans="2:17" x14ac:dyDescent="0.25">
      <c r="B52" s="20">
        <f t="shared" ca="1" si="2"/>
        <v>45156</v>
      </c>
      <c r="C52" s="50">
        <f ca="1">YEAR(tblFY1st[[#This Row],[Date]])</f>
        <v>2023</v>
      </c>
      <c r="D52" s="50">
        <f ca="1">MONTH(tblFY1st[[#This Row],[Date]])</f>
        <v>8</v>
      </c>
      <c r="E52" s="50">
        <f ca="1">CHOOSE(tblFY1st[[#This Row],[Month]],1,1,1,2,2,2,3,3,3,4,4,4)</f>
        <v>3</v>
      </c>
      <c r="F52" s="83">
        <f ca="1">YEAR(tblFY1st[[#This Row],[Date]])+IF(MONTH(tblFY1st[[#This Row],[Date]])&gt;=MONTH(YS_1),1,0)</f>
        <v>2023</v>
      </c>
      <c r="G52" s="50">
        <f ca="1">IF(MONTH(tblFY1st[[#This Row],[Date]])&gt;=MONTH(YS_1),MONTH(tblFY1st[[#This Row],[Date]])-MONTH(YS_1),12-MONTH(YS_1)+MONTH(tblFY1st[[#This Row],[Date]]))+1</f>
        <v>9</v>
      </c>
      <c r="H52" s="50">
        <f ca="1">CHOOSE(tblFY1st[[#This Row],[FMonth]],1,1,1,2,2,2,3,3,3,4,4,4)</f>
        <v>3</v>
      </c>
      <c r="J52" s="20">
        <f t="shared" ca="1" si="1"/>
        <v>45156</v>
      </c>
      <c r="K52" s="50">
        <f ca="1">YEAR(tblFYNot1st[[#This Row],[Date]])</f>
        <v>2023</v>
      </c>
      <c r="L52" s="50">
        <f ca="1">MONTH(tblFYNot1st[[#This Row],[Date]])</f>
        <v>8</v>
      </c>
      <c r="M52" s="50">
        <f ca="1">CHOOSE(tblFYNot1st[[#This Row],[Month]],1,1,1,2,2,2,3,3,3,4,4,4)</f>
        <v>3</v>
      </c>
      <c r="N52" s="50">
        <f ca="1">IF(MONTH(tblFYNot1st[[#This Row],[Date]]-DAY(YS_2)+1)&gt;=MONTH(YS_2),MONTH(tblFYNot1st[[#This Row],[Date]]-DAY(YS_2)+1)-MONTH(YS_2),12-MONTH(YS_2)+MONTH(tblFYNot1st[[#This Row],[Date]]-DAY(YS_2)+1))+1</f>
        <v>5</v>
      </c>
      <c r="O52" s="50">
        <f ca="1">_xlfn.LET(_xlpm.MO,MONTH(tblFYNot1st[[#This Row],[Date]]-DAY(YS_2)+1),IF(_xlpm.MO&gt;=MONTH(YS_2),_xlpm.MO-MONTH(YS_2),12-MONTH(YS_2)+_xlpm.MO)+1)</f>
        <v>5</v>
      </c>
      <c r="P52" s="83">
        <f ca="1">YEAR(tblFYNot1st[[#This Row],[Date]])+IF(MONTH(tblFYNot1st[[#This Row],[Date]])&gt;=MONTH(YS_1),1,0)</f>
        <v>2023</v>
      </c>
      <c r="Q52" s="50">
        <f ca="1">CHOOSE(tblFYNot1st[[#This Row],[FMonth]],1,1,1,2,2,2,3,3,3,4,4,4)</f>
        <v>2</v>
      </c>
    </row>
    <row r="53" spans="2:17" x14ac:dyDescent="0.25">
      <c r="B53" s="20">
        <f t="shared" ca="1" si="2"/>
        <v>45171</v>
      </c>
      <c r="C53" s="50">
        <f ca="1">YEAR(tblFY1st[[#This Row],[Date]])</f>
        <v>2023</v>
      </c>
      <c r="D53" s="50">
        <f ca="1">MONTH(tblFY1st[[#This Row],[Date]])</f>
        <v>9</v>
      </c>
      <c r="E53" s="50">
        <f ca="1">CHOOSE(tblFY1st[[#This Row],[Month]],1,1,1,2,2,2,3,3,3,4,4,4)</f>
        <v>3</v>
      </c>
      <c r="F53" s="83">
        <f ca="1">YEAR(tblFY1st[[#This Row],[Date]])+IF(MONTH(tblFY1st[[#This Row],[Date]])&gt;=MONTH(YS_1),1,0)</f>
        <v>2023</v>
      </c>
      <c r="G53" s="50">
        <f ca="1">IF(MONTH(tblFY1st[[#This Row],[Date]])&gt;=MONTH(YS_1),MONTH(tblFY1st[[#This Row],[Date]])-MONTH(YS_1),12-MONTH(YS_1)+MONTH(tblFY1st[[#This Row],[Date]]))+1</f>
        <v>10</v>
      </c>
      <c r="H53" s="50">
        <f ca="1">CHOOSE(tblFY1st[[#This Row],[FMonth]],1,1,1,2,2,2,3,3,3,4,4,4)</f>
        <v>4</v>
      </c>
      <c r="J53" s="20">
        <f t="shared" ca="1" si="1"/>
        <v>45171</v>
      </c>
      <c r="K53" s="50">
        <f ca="1">YEAR(tblFYNot1st[[#This Row],[Date]])</f>
        <v>2023</v>
      </c>
      <c r="L53" s="50">
        <f ca="1">MONTH(tblFYNot1st[[#This Row],[Date]])</f>
        <v>9</v>
      </c>
      <c r="M53" s="50">
        <f ca="1">CHOOSE(tblFYNot1st[[#This Row],[Month]],1,1,1,2,2,2,3,3,3,4,4,4)</f>
        <v>3</v>
      </c>
      <c r="N53" s="50">
        <f ca="1">IF(MONTH(tblFYNot1st[[#This Row],[Date]]-DAY(YS_2)+1)&gt;=MONTH(YS_2),MONTH(tblFYNot1st[[#This Row],[Date]]-DAY(YS_2)+1)-MONTH(YS_2),12-MONTH(YS_2)+MONTH(tblFYNot1st[[#This Row],[Date]]-DAY(YS_2)+1))+1</f>
        <v>5</v>
      </c>
      <c r="O53" s="50">
        <f ca="1">_xlfn.LET(_xlpm.MO,MONTH(tblFYNot1st[[#This Row],[Date]]-DAY(YS_2)+1),IF(_xlpm.MO&gt;=MONTH(YS_2),_xlpm.MO-MONTH(YS_2),12-MONTH(YS_2)+_xlpm.MO)+1)</f>
        <v>5</v>
      </c>
      <c r="P53" s="83">
        <f ca="1">YEAR(tblFYNot1st[[#This Row],[Date]])+IF(MONTH(tblFYNot1st[[#This Row],[Date]])&gt;=MONTH(YS_1),1,0)</f>
        <v>2023</v>
      </c>
      <c r="Q53" s="50">
        <f ca="1">CHOOSE(tblFYNot1st[[#This Row],[FMonth]],1,1,1,2,2,2,3,3,3,4,4,4)</f>
        <v>2</v>
      </c>
    </row>
    <row r="54" spans="2:17" x14ac:dyDescent="0.25">
      <c r="B54" s="20">
        <f t="shared" ca="1" si="2"/>
        <v>45186</v>
      </c>
      <c r="C54" s="50">
        <f ca="1">YEAR(tblFY1st[[#This Row],[Date]])</f>
        <v>2023</v>
      </c>
      <c r="D54" s="50">
        <f ca="1">MONTH(tblFY1st[[#This Row],[Date]])</f>
        <v>9</v>
      </c>
      <c r="E54" s="50">
        <f ca="1">CHOOSE(tblFY1st[[#This Row],[Month]],1,1,1,2,2,2,3,3,3,4,4,4)</f>
        <v>3</v>
      </c>
      <c r="F54" s="83">
        <f ca="1">YEAR(tblFY1st[[#This Row],[Date]])+IF(MONTH(tblFY1st[[#This Row],[Date]])&gt;=MONTH(YS_1),1,0)</f>
        <v>2023</v>
      </c>
      <c r="G54" s="50">
        <f ca="1">IF(MONTH(tblFY1st[[#This Row],[Date]])&gt;=MONTH(YS_1),MONTH(tblFY1st[[#This Row],[Date]])-MONTH(YS_1),12-MONTH(YS_1)+MONTH(tblFY1st[[#This Row],[Date]]))+1</f>
        <v>10</v>
      </c>
      <c r="H54" s="50">
        <f ca="1">CHOOSE(tblFY1st[[#This Row],[FMonth]],1,1,1,2,2,2,3,3,3,4,4,4)</f>
        <v>4</v>
      </c>
      <c r="J54" s="20">
        <f t="shared" ca="1" si="1"/>
        <v>45186</v>
      </c>
      <c r="K54" s="50">
        <f ca="1">YEAR(tblFYNot1st[[#This Row],[Date]])</f>
        <v>2023</v>
      </c>
      <c r="L54" s="50">
        <f ca="1">MONTH(tblFYNot1st[[#This Row],[Date]])</f>
        <v>9</v>
      </c>
      <c r="M54" s="50">
        <f ca="1">CHOOSE(tblFYNot1st[[#This Row],[Month]],1,1,1,2,2,2,3,3,3,4,4,4)</f>
        <v>3</v>
      </c>
      <c r="N54" s="50">
        <f ca="1">IF(MONTH(tblFYNot1st[[#This Row],[Date]]-DAY(YS_2)+1)&gt;=MONTH(YS_2),MONTH(tblFYNot1st[[#This Row],[Date]]-DAY(YS_2)+1)-MONTH(YS_2),12-MONTH(YS_2)+MONTH(tblFYNot1st[[#This Row],[Date]]-DAY(YS_2)+1))+1</f>
        <v>6</v>
      </c>
      <c r="O54" s="50">
        <f ca="1">_xlfn.LET(_xlpm.MO,MONTH(tblFYNot1st[[#This Row],[Date]]-DAY(YS_2)+1),IF(_xlpm.MO&gt;=MONTH(YS_2),_xlpm.MO-MONTH(YS_2),12-MONTH(YS_2)+_xlpm.MO)+1)</f>
        <v>6</v>
      </c>
      <c r="P54" s="83">
        <f ca="1">YEAR(tblFYNot1st[[#This Row],[Date]])+IF(MONTH(tblFYNot1st[[#This Row],[Date]])&gt;=MONTH(YS_1),1,0)</f>
        <v>2023</v>
      </c>
      <c r="Q54" s="50">
        <f ca="1">CHOOSE(tblFYNot1st[[#This Row],[FMonth]],1,1,1,2,2,2,3,3,3,4,4,4)</f>
        <v>2</v>
      </c>
    </row>
    <row r="55" spans="2:17" x14ac:dyDescent="0.25">
      <c r="B55" s="20">
        <f t="shared" ca="1" si="2"/>
        <v>45201</v>
      </c>
      <c r="C55" s="50">
        <f ca="1">YEAR(tblFY1st[[#This Row],[Date]])</f>
        <v>2023</v>
      </c>
      <c r="D55" s="50">
        <f ca="1">MONTH(tblFY1st[[#This Row],[Date]])</f>
        <v>10</v>
      </c>
      <c r="E55" s="50">
        <f ca="1">CHOOSE(tblFY1st[[#This Row],[Month]],1,1,1,2,2,2,3,3,3,4,4,4)</f>
        <v>4</v>
      </c>
      <c r="F55" s="83">
        <f ca="1">YEAR(tblFY1st[[#This Row],[Date]])+IF(MONTH(tblFY1st[[#This Row],[Date]])&gt;=MONTH(YS_1),1,0)</f>
        <v>2023</v>
      </c>
      <c r="G55" s="50">
        <f ca="1">IF(MONTH(tblFY1st[[#This Row],[Date]])&gt;=MONTH(YS_1),MONTH(tblFY1st[[#This Row],[Date]])-MONTH(YS_1),12-MONTH(YS_1)+MONTH(tblFY1st[[#This Row],[Date]]))+1</f>
        <v>11</v>
      </c>
      <c r="H55" s="50">
        <f ca="1">CHOOSE(tblFY1st[[#This Row],[FMonth]],1,1,1,2,2,2,3,3,3,4,4,4)</f>
        <v>4</v>
      </c>
      <c r="J55" s="20">
        <f t="shared" ca="1" si="1"/>
        <v>45201</v>
      </c>
      <c r="K55" s="50">
        <f ca="1">YEAR(tblFYNot1st[[#This Row],[Date]])</f>
        <v>2023</v>
      </c>
      <c r="L55" s="50">
        <f ca="1">MONTH(tblFYNot1st[[#This Row],[Date]])</f>
        <v>10</v>
      </c>
      <c r="M55" s="50">
        <f ca="1">CHOOSE(tblFYNot1st[[#This Row],[Month]],1,1,1,2,2,2,3,3,3,4,4,4)</f>
        <v>4</v>
      </c>
      <c r="N55" s="50">
        <f ca="1">IF(MONTH(tblFYNot1st[[#This Row],[Date]]-DAY(YS_2)+1)&gt;=MONTH(YS_2),MONTH(tblFYNot1st[[#This Row],[Date]]-DAY(YS_2)+1)-MONTH(YS_2),12-MONTH(YS_2)+MONTH(tblFYNot1st[[#This Row],[Date]]-DAY(YS_2)+1))+1</f>
        <v>6</v>
      </c>
      <c r="O55" s="50">
        <f ca="1">_xlfn.LET(_xlpm.MO,MONTH(tblFYNot1st[[#This Row],[Date]]-DAY(YS_2)+1),IF(_xlpm.MO&gt;=MONTH(YS_2),_xlpm.MO-MONTH(YS_2),12-MONTH(YS_2)+_xlpm.MO)+1)</f>
        <v>6</v>
      </c>
      <c r="P55" s="83">
        <f ca="1">YEAR(tblFYNot1st[[#This Row],[Date]])+IF(MONTH(tblFYNot1st[[#This Row],[Date]])&gt;=MONTH(YS_1),1,0)</f>
        <v>2023</v>
      </c>
      <c r="Q55" s="50">
        <f ca="1">CHOOSE(tblFYNot1st[[#This Row],[FMonth]],1,1,1,2,2,2,3,3,3,4,4,4)</f>
        <v>2</v>
      </c>
    </row>
    <row r="56" spans="2:17" x14ac:dyDescent="0.25">
      <c r="B56" s="20">
        <f t="shared" ca="1" si="2"/>
        <v>45216</v>
      </c>
      <c r="C56" s="50">
        <f ca="1">YEAR(tblFY1st[[#This Row],[Date]])</f>
        <v>2023</v>
      </c>
      <c r="D56" s="50">
        <f ca="1">MONTH(tblFY1st[[#This Row],[Date]])</f>
        <v>10</v>
      </c>
      <c r="E56" s="50">
        <f ca="1">CHOOSE(tblFY1st[[#This Row],[Month]],1,1,1,2,2,2,3,3,3,4,4,4)</f>
        <v>4</v>
      </c>
      <c r="F56" s="83">
        <f ca="1">YEAR(tblFY1st[[#This Row],[Date]])+IF(MONTH(tblFY1st[[#This Row],[Date]])&gt;=MONTH(YS_1),1,0)</f>
        <v>2023</v>
      </c>
      <c r="G56" s="50">
        <f ca="1">IF(MONTH(tblFY1st[[#This Row],[Date]])&gt;=MONTH(YS_1),MONTH(tblFY1st[[#This Row],[Date]])-MONTH(YS_1),12-MONTH(YS_1)+MONTH(tblFY1st[[#This Row],[Date]]))+1</f>
        <v>11</v>
      </c>
      <c r="H56" s="50">
        <f ca="1">CHOOSE(tblFY1st[[#This Row],[FMonth]],1,1,1,2,2,2,3,3,3,4,4,4)</f>
        <v>4</v>
      </c>
      <c r="J56" s="20">
        <f t="shared" ca="1" si="1"/>
        <v>45216</v>
      </c>
      <c r="K56" s="50">
        <f ca="1">YEAR(tblFYNot1st[[#This Row],[Date]])</f>
        <v>2023</v>
      </c>
      <c r="L56" s="50">
        <f ca="1">MONTH(tblFYNot1st[[#This Row],[Date]])</f>
        <v>10</v>
      </c>
      <c r="M56" s="50">
        <f ca="1">CHOOSE(tblFYNot1st[[#This Row],[Month]],1,1,1,2,2,2,3,3,3,4,4,4)</f>
        <v>4</v>
      </c>
      <c r="N56" s="50">
        <f ca="1">IF(MONTH(tblFYNot1st[[#This Row],[Date]]-DAY(YS_2)+1)&gt;=MONTH(YS_2),MONTH(tblFYNot1st[[#This Row],[Date]]-DAY(YS_2)+1)-MONTH(YS_2),12-MONTH(YS_2)+MONTH(tblFYNot1st[[#This Row],[Date]]-DAY(YS_2)+1))+1</f>
        <v>7</v>
      </c>
      <c r="O56" s="50">
        <f ca="1">_xlfn.LET(_xlpm.MO,MONTH(tblFYNot1st[[#This Row],[Date]]-DAY(YS_2)+1),IF(_xlpm.MO&gt;=MONTH(YS_2),_xlpm.MO-MONTH(YS_2),12-MONTH(YS_2)+_xlpm.MO)+1)</f>
        <v>7</v>
      </c>
      <c r="P56" s="83">
        <f ca="1">YEAR(tblFYNot1st[[#This Row],[Date]])+IF(MONTH(tblFYNot1st[[#This Row],[Date]])&gt;=MONTH(YS_1),1,0)</f>
        <v>2023</v>
      </c>
      <c r="Q56" s="50">
        <f ca="1">CHOOSE(tblFYNot1st[[#This Row],[FMonth]],1,1,1,2,2,2,3,3,3,4,4,4)</f>
        <v>3</v>
      </c>
    </row>
    <row r="57" spans="2:17" x14ac:dyDescent="0.25">
      <c r="B57" s="20">
        <f t="shared" ca="1" si="2"/>
        <v>45231</v>
      </c>
      <c r="C57" s="50">
        <f ca="1">YEAR(tblFY1st[[#This Row],[Date]])</f>
        <v>2023</v>
      </c>
      <c r="D57" s="50">
        <f ca="1">MONTH(tblFY1st[[#This Row],[Date]])</f>
        <v>11</v>
      </c>
      <c r="E57" s="50">
        <f ca="1">CHOOSE(tblFY1st[[#This Row],[Month]],1,1,1,2,2,2,3,3,3,4,4,4)</f>
        <v>4</v>
      </c>
      <c r="F57" s="83">
        <f ca="1">YEAR(tblFY1st[[#This Row],[Date]])+IF(MONTH(tblFY1st[[#This Row],[Date]])&gt;=MONTH(YS_1),1,0)</f>
        <v>2023</v>
      </c>
      <c r="G57" s="50">
        <f ca="1">IF(MONTH(tblFY1st[[#This Row],[Date]])&gt;=MONTH(YS_1),MONTH(tblFY1st[[#This Row],[Date]])-MONTH(YS_1),12-MONTH(YS_1)+MONTH(tblFY1st[[#This Row],[Date]]))+1</f>
        <v>12</v>
      </c>
      <c r="H57" s="50">
        <f ca="1">CHOOSE(tblFY1st[[#This Row],[FMonth]],1,1,1,2,2,2,3,3,3,4,4,4)</f>
        <v>4</v>
      </c>
      <c r="J57" s="20">
        <f t="shared" ca="1" si="1"/>
        <v>45231</v>
      </c>
      <c r="K57" s="50">
        <f ca="1">YEAR(tblFYNot1st[[#This Row],[Date]])</f>
        <v>2023</v>
      </c>
      <c r="L57" s="50">
        <f ca="1">MONTH(tblFYNot1st[[#This Row],[Date]])</f>
        <v>11</v>
      </c>
      <c r="M57" s="50">
        <f ca="1">CHOOSE(tblFYNot1st[[#This Row],[Month]],1,1,1,2,2,2,3,3,3,4,4,4)</f>
        <v>4</v>
      </c>
      <c r="N57" s="50">
        <f ca="1">IF(MONTH(tblFYNot1st[[#This Row],[Date]]-DAY(YS_2)+1)&gt;=MONTH(YS_2),MONTH(tblFYNot1st[[#This Row],[Date]]-DAY(YS_2)+1)-MONTH(YS_2),12-MONTH(YS_2)+MONTH(tblFYNot1st[[#This Row],[Date]]-DAY(YS_2)+1))+1</f>
        <v>7</v>
      </c>
      <c r="O57" s="50">
        <f ca="1">_xlfn.LET(_xlpm.MO,MONTH(tblFYNot1st[[#This Row],[Date]]-DAY(YS_2)+1),IF(_xlpm.MO&gt;=MONTH(YS_2),_xlpm.MO-MONTH(YS_2),12-MONTH(YS_2)+_xlpm.MO)+1)</f>
        <v>7</v>
      </c>
      <c r="P57" s="83">
        <f ca="1">YEAR(tblFYNot1st[[#This Row],[Date]])+IF(MONTH(tblFYNot1st[[#This Row],[Date]])&gt;=MONTH(YS_1),1,0)</f>
        <v>2023</v>
      </c>
      <c r="Q57" s="50">
        <f ca="1">CHOOSE(tblFYNot1st[[#This Row],[FMonth]],1,1,1,2,2,2,3,3,3,4,4,4)</f>
        <v>3</v>
      </c>
    </row>
    <row r="58" spans="2:17" x14ac:dyDescent="0.25">
      <c r="B58" s="20">
        <f t="shared" ca="1" si="2"/>
        <v>45246</v>
      </c>
      <c r="C58" s="50">
        <f ca="1">YEAR(tblFY1st[[#This Row],[Date]])</f>
        <v>2023</v>
      </c>
      <c r="D58" s="50">
        <f ca="1">MONTH(tblFY1st[[#This Row],[Date]])</f>
        <v>11</v>
      </c>
      <c r="E58" s="50">
        <f ca="1">CHOOSE(tblFY1st[[#This Row],[Month]],1,1,1,2,2,2,3,3,3,4,4,4)</f>
        <v>4</v>
      </c>
      <c r="F58" s="83">
        <f ca="1">YEAR(tblFY1st[[#This Row],[Date]])+IF(MONTH(tblFY1st[[#This Row],[Date]])&gt;=MONTH(YS_1),1,0)</f>
        <v>2023</v>
      </c>
      <c r="G58" s="50">
        <f ca="1">IF(MONTH(tblFY1st[[#This Row],[Date]])&gt;=MONTH(YS_1),MONTH(tblFY1st[[#This Row],[Date]])-MONTH(YS_1),12-MONTH(YS_1)+MONTH(tblFY1st[[#This Row],[Date]]))+1</f>
        <v>12</v>
      </c>
      <c r="H58" s="50">
        <f ca="1">CHOOSE(tblFY1st[[#This Row],[FMonth]],1,1,1,2,2,2,3,3,3,4,4,4)</f>
        <v>4</v>
      </c>
      <c r="J58" s="20">
        <f t="shared" ca="1" si="1"/>
        <v>45246</v>
      </c>
      <c r="K58" s="50">
        <f ca="1">YEAR(tblFYNot1st[[#This Row],[Date]])</f>
        <v>2023</v>
      </c>
      <c r="L58" s="50">
        <f ca="1">MONTH(tblFYNot1st[[#This Row],[Date]])</f>
        <v>11</v>
      </c>
      <c r="M58" s="50">
        <f ca="1">CHOOSE(tblFYNot1st[[#This Row],[Month]],1,1,1,2,2,2,3,3,3,4,4,4)</f>
        <v>4</v>
      </c>
      <c r="N58" s="50">
        <f ca="1">IF(MONTH(tblFYNot1st[[#This Row],[Date]]-DAY(YS_2)+1)&gt;=MONTH(YS_2),MONTH(tblFYNot1st[[#This Row],[Date]]-DAY(YS_2)+1)-MONTH(YS_2),12-MONTH(YS_2)+MONTH(tblFYNot1st[[#This Row],[Date]]-DAY(YS_2)+1))+1</f>
        <v>8</v>
      </c>
      <c r="O58" s="50">
        <f ca="1">_xlfn.LET(_xlpm.MO,MONTH(tblFYNot1st[[#This Row],[Date]]-DAY(YS_2)+1),IF(_xlpm.MO&gt;=MONTH(YS_2),_xlpm.MO-MONTH(YS_2),12-MONTH(YS_2)+_xlpm.MO)+1)</f>
        <v>8</v>
      </c>
      <c r="P58" s="83">
        <f ca="1">YEAR(tblFYNot1st[[#This Row],[Date]])+IF(MONTH(tblFYNot1st[[#This Row],[Date]])&gt;=MONTH(YS_1),1,0)</f>
        <v>2023</v>
      </c>
      <c r="Q58" s="50">
        <f ca="1">CHOOSE(tblFYNot1st[[#This Row],[FMonth]],1,1,1,2,2,2,3,3,3,4,4,4)</f>
        <v>3</v>
      </c>
    </row>
    <row r="59" spans="2:17" x14ac:dyDescent="0.25">
      <c r="B59" s="20">
        <f t="shared" ca="1" si="2"/>
        <v>45261</v>
      </c>
      <c r="C59" s="50">
        <f ca="1">YEAR(tblFY1st[[#This Row],[Date]])</f>
        <v>2023</v>
      </c>
      <c r="D59" s="50">
        <f ca="1">MONTH(tblFY1st[[#This Row],[Date]])</f>
        <v>12</v>
      </c>
      <c r="E59" s="50">
        <f ca="1">CHOOSE(tblFY1st[[#This Row],[Month]],1,1,1,2,2,2,3,3,3,4,4,4)</f>
        <v>4</v>
      </c>
      <c r="F59" s="83">
        <f ca="1">YEAR(tblFY1st[[#This Row],[Date]])+IF(MONTH(tblFY1st[[#This Row],[Date]])&gt;=MONTH(YS_1),1,0)</f>
        <v>2024</v>
      </c>
      <c r="G59" s="50">
        <f ca="1">IF(MONTH(tblFY1st[[#This Row],[Date]])&gt;=MONTH(YS_1),MONTH(tblFY1st[[#This Row],[Date]])-MONTH(YS_1),12-MONTH(YS_1)+MONTH(tblFY1st[[#This Row],[Date]]))+1</f>
        <v>1</v>
      </c>
      <c r="H59" s="50">
        <f ca="1">CHOOSE(tblFY1st[[#This Row],[FMonth]],1,1,1,2,2,2,3,3,3,4,4,4)</f>
        <v>1</v>
      </c>
      <c r="J59" s="20">
        <f t="shared" ca="1" si="1"/>
        <v>45261</v>
      </c>
      <c r="K59" s="50">
        <f ca="1">YEAR(tblFYNot1st[[#This Row],[Date]])</f>
        <v>2023</v>
      </c>
      <c r="L59" s="50">
        <f ca="1">MONTH(tblFYNot1st[[#This Row],[Date]])</f>
        <v>12</v>
      </c>
      <c r="M59" s="50">
        <f ca="1">CHOOSE(tblFYNot1st[[#This Row],[Month]],1,1,1,2,2,2,3,3,3,4,4,4)</f>
        <v>4</v>
      </c>
      <c r="N59" s="50">
        <f ca="1">IF(MONTH(tblFYNot1st[[#This Row],[Date]]-DAY(YS_2)+1)&gt;=MONTH(YS_2),MONTH(tblFYNot1st[[#This Row],[Date]]-DAY(YS_2)+1)-MONTH(YS_2),12-MONTH(YS_2)+MONTH(tblFYNot1st[[#This Row],[Date]]-DAY(YS_2)+1))+1</f>
        <v>8</v>
      </c>
      <c r="O59" s="50">
        <f ca="1">_xlfn.LET(_xlpm.MO,MONTH(tblFYNot1st[[#This Row],[Date]]-DAY(YS_2)+1),IF(_xlpm.MO&gt;=MONTH(YS_2),_xlpm.MO-MONTH(YS_2),12-MONTH(YS_2)+_xlpm.MO)+1)</f>
        <v>8</v>
      </c>
      <c r="P59" s="83">
        <f ca="1">YEAR(tblFYNot1st[[#This Row],[Date]])+IF(MONTH(tblFYNot1st[[#This Row],[Date]])&gt;=MONTH(YS_1),1,0)</f>
        <v>2024</v>
      </c>
      <c r="Q59" s="50">
        <f ca="1">CHOOSE(tblFYNot1st[[#This Row],[FMonth]],1,1,1,2,2,2,3,3,3,4,4,4)</f>
        <v>3</v>
      </c>
    </row>
    <row r="60" spans="2:17" x14ac:dyDescent="0.25">
      <c r="B60" s="20">
        <f t="shared" ca="1" si="2"/>
        <v>45276</v>
      </c>
      <c r="C60" s="50">
        <f ca="1">YEAR(tblFY1st[[#This Row],[Date]])</f>
        <v>2023</v>
      </c>
      <c r="D60" s="50">
        <f ca="1">MONTH(tblFY1st[[#This Row],[Date]])</f>
        <v>12</v>
      </c>
      <c r="E60" s="50">
        <f ca="1">CHOOSE(tblFY1st[[#This Row],[Month]],1,1,1,2,2,2,3,3,3,4,4,4)</f>
        <v>4</v>
      </c>
      <c r="F60" s="83">
        <f ca="1">YEAR(tblFY1st[[#This Row],[Date]])+IF(MONTH(tblFY1st[[#This Row],[Date]])&gt;=MONTH(YS_1),1,0)</f>
        <v>2024</v>
      </c>
      <c r="G60" s="50">
        <f ca="1">IF(MONTH(tblFY1st[[#This Row],[Date]])&gt;=MONTH(YS_1),MONTH(tblFY1st[[#This Row],[Date]])-MONTH(YS_1),12-MONTH(YS_1)+MONTH(tblFY1st[[#This Row],[Date]]))+1</f>
        <v>1</v>
      </c>
      <c r="H60" s="50">
        <f ca="1">CHOOSE(tblFY1st[[#This Row],[FMonth]],1,1,1,2,2,2,3,3,3,4,4,4)</f>
        <v>1</v>
      </c>
      <c r="J60" s="20">
        <f t="shared" ca="1" si="1"/>
        <v>45276</v>
      </c>
      <c r="K60" s="50">
        <f ca="1">YEAR(tblFYNot1st[[#This Row],[Date]])</f>
        <v>2023</v>
      </c>
      <c r="L60" s="50">
        <f ca="1">MONTH(tblFYNot1st[[#This Row],[Date]])</f>
        <v>12</v>
      </c>
      <c r="M60" s="50">
        <f ca="1">CHOOSE(tblFYNot1st[[#This Row],[Month]],1,1,1,2,2,2,3,3,3,4,4,4)</f>
        <v>4</v>
      </c>
      <c r="N60" s="50">
        <f ca="1">IF(MONTH(tblFYNot1st[[#This Row],[Date]]-DAY(YS_2)+1)&gt;=MONTH(YS_2),MONTH(tblFYNot1st[[#This Row],[Date]]-DAY(YS_2)+1)-MONTH(YS_2),12-MONTH(YS_2)+MONTH(tblFYNot1st[[#This Row],[Date]]-DAY(YS_2)+1))+1</f>
        <v>9</v>
      </c>
      <c r="O60" s="50">
        <f ca="1">_xlfn.LET(_xlpm.MO,MONTH(tblFYNot1st[[#This Row],[Date]]-DAY(YS_2)+1),IF(_xlpm.MO&gt;=MONTH(YS_2),_xlpm.MO-MONTH(YS_2),12-MONTH(YS_2)+_xlpm.MO)+1)</f>
        <v>9</v>
      </c>
      <c r="P60" s="83">
        <f ca="1">YEAR(tblFYNot1st[[#This Row],[Date]])+IF(MONTH(tblFYNot1st[[#This Row],[Date]])&gt;=MONTH(YS_1),1,0)</f>
        <v>2024</v>
      </c>
      <c r="Q60" s="50">
        <f ca="1">CHOOSE(tblFYNot1st[[#This Row],[FMonth]],1,1,1,2,2,2,3,3,3,4,4,4)</f>
        <v>3</v>
      </c>
    </row>
    <row r="61" spans="2:17" x14ac:dyDescent="0.25">
      <c r="B61" s="20">
        <f t="shared" ca="1" si="2"/>
        <v>45291</v>
      </c>
      <c r="C61" s="50">
        <f ca="1">YEAR(tblFY1st[[#This Row],[Date]])</f>
        <v>2023</v>
      </c>
      <c r="D61" s="50">
        <f ca="1">MONTH(tblFY1st[[#This Row],[Date]])</f>
        <v>12</v>
      </c>
      <c r="E61" s="50">
        <f ca="1">CHOOSE(tblFY1st[[#This Row],[Month]],1,1,1,2,2,2,3,3,3,4,4,4)</f>
        <v>4</v>
      </c>
      <c r="F61" s="83">
        <f ca="1">YEAR(tblFY1st[[#This Row],[Date]])+IF(MONTH(tblFY1st[[#This Row],[Date]])&gt;=MONTH(YS_1),1,0)</f>
        <v>2024</v>
      </c>
      <c r="G61" s="50">
        <f ca="1">IF(MONTH(tblFY1st[[#This Row],[Date]])&gt;=MONTH(YS_1),MONTH(tblFY1st[[#This Row],[Date]])-MONTH(YS_1),12-MONTH(YS_1)+MONTH(tblFY1st[[#This Row],[Date]]))+1</f>
        <v>1</v>
      </c>
      <c r="H61" s="50">
        <f ca="1">CHOOSE(tblFY1st[[#This Row],[FMonth]],1,1,1,2,2,2,3,3,3,4,4,4)</f>
        <v>1</v>
      </c>
      <c r="J61" s="20">
        <f t="shared" ca="1" si="1"/>
        <v>45291</v>
      </c>
      <c r="K61" s="50">
        <f ca="1">YEAR(tblFYNot1st[[#This Row],[Date]])</f>
        <v>2023</v>
      </c>
      <c r="L61" s="50">
        <f ca="1">MONTH(tblFYNot1st[[#This Row],[Date]])</f>
        <v>12</v>
      </c>
      <c r="M61" s="50">
        <f ca="1">CHOOSE(tblFYNot1st[[#This Row],[Month]],1,1,1,2,2,2,3,3,3,4,4,4)</f>
        <v>4</v>
      </c>
      <c r="N61" s="50">
        <f ca="1">IF(MONTH(tblFYNot1st[[#This Row],[Date]]-DAY(YS_2)+1)&gt;=MONTH(YS_2),MONTH(tblFYNot1st[[#This Row],[Date]]-DAY(YS_2)+1)-MONTH(YS_2),12-MONTH(YS_2)+MONTH(tblFYNot1st[[#This Row],[Date]]-DAY(YS_2)+1))+1</f>
        <v>9</v>
      </c>
      <c r="O61" s="50">
        <f ca="1">_xlfn.LET(_xlpm.MO,MONTH(tblFYNot1st[[#This Row],[Date]]-DAY(YS_2)+1),IF(_xlpm.MO&gt;=MONTH(YS_2),_xlpm.MO-MONTH(YS_2),12-MONTH(YS_2)+_xlpm.MO)+1)</f>
        <v>9</v>
      </c>
      <c r="P61" s="83">
        <f ca="1">YEAR(tblFYNot1st[[#This Row],[Date]])+IF(MONTH(tblFYNot1st[[#This Row],[Date]])&gt;=MONTH(YS_1),1,0)</f>
        <v>2024</v>
      </c>
      <c r="Q61" s="50">
        <f ca="1">CHOOSE(tblFYNot1st[[#This Row],[FMonth]],1,1,1,2,2,2,3,3,3,4,4,4)</f>
        <v>3</v>
      </c>
    </row>
    <row r="62" spans="2:17" x14ac:dyDescent="0.25">
      <c r="B62" s="20">
        <f t="shared" ca="1" si="2"/>
        <v>45306</v>
      </c>
      <c r="C62" s="50">
        <f ca="1">YEAR(tblFY1st[[#This Row],[Date]])</f>
        <v>2024</v>
      </c>
      <c r="D62" s="50">
        <f ca="1">MONTH(tblFY1st[[#This Row],[Date]])</f>
        <v>1</v>
      </c>
      <c r="E62" s="50">
        <f ca="1">CHOOSE(tblFY1st[[#This Row],[Month]],1,1,1,2,2,2,3,3,3,4,4,4)</f>
        <v>1</v>
      </c>
      <c r="F62" s="83">
        <f ca="1">YEAR(tblFY1st[[#This Row],[Date]])+IF(MONTH(tblFY1st[[#This Row],[Date]])&gt;=MONTH(YS_1),1,0)</f>
        <v>2024</v>
      </c>
      <c r="G62" s="50">
        <f ca="1">IF(MONTH(tblFY1st[[#This Row],[Date]])&gt;=MONTH(YS_1),MONTH(tblFY1st[[#This Row],[Date]])-MONTH(YS_1),12-MONTH(YS_1)+MONTH(tblFY1st[[#This Row],[Date]]))+1</f>
        <v>2</v>
      </c>
      <c r="H62" s="50">
        <f ca="1">CHOOSE(tblFY1st[[#This Row],[FMonth]],1,1,1,2,2,2,3,3,3,4,4,4)</f>
        <v>1</v>
      </c>
      <c r="J62" s="20">
        <f t="shared" ca="1" si="1"/>
        <v>45306</v>
      </c>
      <c r="K62" s="50">
        <f ca="1">YEAR(tblFYNot1st[[#This Row],[Date]])</f>
        <v>2024</v>
      </c>
      <c r="L62" s="50">
        <f ca="1">MONTH(tblFYNot1st[[#This Row],[Date]])</f>
        <v>1</v>
      </c>
      <c r="M62" s="50">
        <f ca="1">CHOOSE(tblFYNot1st[[#This Row],[Month]],1,1,1,2,2,2,3,3,3,4,4,4)</f>
        <v>1</v>
      </c>
      <c r="N62" s="50">
        <f ca="1">IF(MONTH(tblFYNot1st[[#This Row],[Date]]-DAY(YS_2)+1)&gt;=MONTH(YS_2),MONTH(tblFYNot1st[[#This Row],[Date]]-DAY(YS_2)+1)-MONTH(YS_2),12-MONTH(YS_2)+MONTH(tblFYNot1st[[#This Row],[Date]]-DAY(YS_2)+1))+1</f>
        <v>10</v>
      </c>
      <c r="O62" s="50">
        <f ca="1">_xlfn.LET(_xlpm.MO,MONTH(tblFYNot1st[[#This Row],[Date]]-DAY(YS_2)+1),IF(_xlpm.MO&gt;=MONTH(YS_2),_xlpm.MO-MONTH(YS_2),12-MONTH(YS_2)+_xlpm.MO)+1)</f>
        <v>10</v>
      </c>
      <c r="P62" s="83">
        <f ca="1">YEAR(tblFYNot1st[[#This Row],[Date]])+IF(MONTH(tblFYNot1st[[#This Row],[Date]])&gt;=MONTH(YS_1),1,0)</f>
        <v>2024</v>
      </c>
      <c r="Q62" s="50">
        <f ca="1">CHOOSE(tblFYNot1st[[#This Row],[FMonth]],1,1,1,2,2,2,3,3,3,4,4,4)</f>
        <v>4</v>
      </c>
    </row>
    <row r="63" spans="2:17" x14ac:dyDescent="0.25">
      <c r="B63" s="20">
        <f t="shared" ca="1" si="2"/>
        <v>45321</v>
      </c>
      <c r="C63" s="50">
        <f ca="1">YEAR(tblFY1st[[#This Row],[Date]])</f>
        <v>2024</v>
      </c>
      <c r="D63" s="50">
        <f ca="1">MONTH(tblFY1st[[#This Row],[Date]])</f>
        <v>1</v>
      </c>
      <c r="E63" s="50">
        <f ca="1">CHOOSE(tblFY1st[[#This Row],[Month]],1,1,1,2,2,2,3,3,3,4,4,4)</f>
        <v>1</v>
      </c>
      <c r="F63" s="83">
        <f ca="1">YEAR(tblFY1st[[#This Row],[Date]])+IF(MONTH(tblFY1st[[#This Row],[Date]])&gt;=MONTH(YS_1),1,0)</f>
        <v>2024</v>
      </c>
      <c r="G63" s="50">
        <f ca="1">IF(MONTH(tblFY1st[[#This Row],[Date]])&gt;=MONTH(YS_1),MONTH(tblFY1st[[#This Row],[Date]])-MONTH(YS_1),12-MONTH(YS_1)+MONTH(tblFY1st[[#This Row],[Date]]))+1</f>
        <v>2</v>
      </c>
      <c r="H63" s="50">
        <f ca="1">CHOOSE(tblFY1st[[#This Row],[FMonth]],1,1,1,2,2,2,3,3,3,4,4,4)</f>
        <v>1</v>
      </c>
      <c r="J63" s="20">
        <f t="shared" ca="1" si="1"/>
        <v>45321</v>
      </c>
      <c r="K63" s="50">
        <f ca="1">YEAR(tblFYNot1st[[#This Row],[Date]])</f>
        <v>2024</v>
      </c>
      <c r="L63" s="50">
        <f ca="1">MONTH(tblFYNot1st[[#This Row],[Date]])</f>
        <v>1</v>
      </c>
      <c r="M63" s="50">
        <f ca="1">CHOOSE(tblFYNot1st[[#This Row],[Month]],1,1,1,2,2,2,3,3,3,4,4,4)</f>
        <v>1</v>
      </c>
      <c r="N63" s="50">
        <f ca="1">IF(MONTH(tblFYNot1st[[#This Row],[Date]]-DAY(YS_2)+1)&gt;=MONTH(YS_2),MONTH(tblFYNot1st[[#This Row],[Date]]-DAY(YS_2)+1)-MONTH(YS_2),12-MONTH(YS_2)+MONTH(tblFYNot1st[[#This Row],[Date]]-DAY(YS_2)+1))+1</f>
        <v>10</v>
      </c>
      <c r="O63" s="50">
        <f ca="1">_xlfn.LET(_xlpm.MO,MONTH(tblFYNot1st[[#This Row],[Date]]-DAY(YS_2)+1),IF(_xlpm.MO&gt;=MONTH(YS_2),_xlpm.MO-MONTH(YS_2),12-MONTH(YS_2)+_xlpm.MO)+1)</f>
        <v>10</v>
      </c>
      <c r="P63" s="83">
        <f ca="1">YEAR(tblFYNot1st[[#This Row],[Date]])+IF(MONTH(tblFYNot1st[[#This Row],[Date]])&gt;=MONTH(YS_1),1,0)</f>
        <v>2024</v>
      </c>
      <c r="Q63" s="50">
        <f ca="1">CHOOSE(tblFYNot1st[[#This Row],[FMonth]],1,1,1,2,2,2,3,3,3,4,4,4)</f>
        <v>4</v>
      </c>
    </row>
    <row r="64" spans="2:17" x14ac:dyDescent="0.25">
      <c r="B64" s="20">
        <f t="shared" ca="1" si="2"/>
        <v>45336</v>
      </c>
      <c r="C64" s="50">
        <f ca="1">YEAR(tblFY1st[[#This Row],[Date]])</f>
        <v>2024</v>
      </c>
      <c r="D64" s="50">
        <f ca="1">MONTH(tblFY1st[[#This Row],[Date]])</f>
        <v>2</v>
      </c>
      <c r="E64" s="50">
        <f ca="1">CHOOSE(tblFY1st[[#This Row],[Month]],1,1,1,2,2,2,3,3,3,4,4,4)</f>
        <v>1</v>
      </c>
      <c r="F64" s="83">
        <f ca="1">YEAR(tblFY1st[[#This Row],[Date]])+IF(MONTH(tblFY1st[[#This Row],[Date]])&gt;=MONTH(YS_1),1,0)</f>
        <v>2024</v>
      </c>
      <c r="G64" s="50">
        <f ca="1">IF(MONTH(tblFY1st[[#This Row],[Date]])&gt;=MONTH(YS_1),MONTH(tblFY1st[[#This Row],[Date]])-MONTH(YS_1),12-MONTH(YS_1)+MONTH(tblFY1st[[#This Row],[Date]]))+1</f>
        <v>3</v>
      </c>
      <c r="H64" s="50">
        <f ca="1">CHOOSE(tblFY1st[[#This Row],[FMonth]],1,1,1,2,2,2,3,3,3,4,4,4)</f>
        <v>1</v>
      </c>
      <c r="J64" s="20">
        <f t="shared" ca="1" si="1"/>
        <v>45336</v>
      </c>
      <c r="K64" s="50">
        <f ca="1">YEAR(tblFYNot1st[[#This Row],[Date]])</f>
        <v>2024</v>
      </c>
      <c r="L64" s="50">
        <f ca="1">MONTH(tblFYNot1st[[#This Row],[Date]])</f>
        <v>2</v>
      </c>
      <c r="M64" s="50">
        <f ca="1">CHOOSE(tblFYNot1st[[#This Row],[Month]],1,1,1,2,2,2,3,3,3,4,4,4)</f>
        <v>1</v>
      </c>
      <c r="N64" s="50">
        <f ca="1">IF(MONTH(tblFYNot1st[[#This Row],[Date]]-DAY(YS_2)+1)&gt;=MONTH(YS_2),MONTH(tblFYNot1st[[#This Row],[Date]]-DAY(YS_2)+1)-MONTH(YS_2),12-MONTH(YS_2)+MONTH(tblFYNot1st[[#This Row],[Date]]-DAY(YS_2)+1))+1</f>
        <v>11</v>
      </c>
      <c r="O64" s="50">
        <f ca="1">_xlfn.LET(_xlpm.MO,MONTH(tblFYNot1st[[#This Row],[Date]]-DAY(YS_2)+1),IF(_xlpm.MO&gt;=MONTH(YS_2),_xlpm.MO-MONTH(YS_2),12-MONTH(YS_2)+_xlpm.MO)+1)</f>
        <v>11</v>
      </c>
      <c r="P64" s="83">
        <f ca="1">YEAR(tblFYNot1st[[#This Row],[Date]])+IF(MONTH(tblFYNot1st[[#This Row],[Date]])&gt;=MONTH(YS_1),1,0)</f>
        <v>2024</v>
      </c>
      <c r="Q64" s="50">
        <f ca="1">CHOOSE(tblFYNot1st[[#This Row],[FMonth]],1,1,1,2,2,2,3,3,3,4,4,4)</f>
        <v>4</v>
      </c>
    </row>
    <row r="65" spans="2:17" x14ac:dyDescent="0.25">
      <c r="B65" s="20">
        <f t="shared" ca="1" si="2"/>
        <v>45351</v>
      </c>
      <c r="C65" s="50">
        <f ca="1">YEAR(tblFY1st[[#This Row],[Date]])</f>
        <v>2024</v>
      </c>
      <c r="D65" s="50">
        <f ca="1">MONTH(tblFY1st[[#This Row],[Date]])</f>
        <v>2</v>
      </c>
      <c r="E65" s="50">
        <f ca="1">CHOOSE(tblFY1st[[#This Row],[Month]],1,1,1,2,2,2,3,3,3,4,4,4)</f>
        <v>1</v>
      </c>
      <c r="F65" s="83">
        <f ca="1">YEAR(tblFY1st[[#This Row],[Date]])+IF(MONTH(tblFY1st[[#This Row],[Date]])&gt;=MONTH(YS_1),1,0)</f>
        <v>2024</v>
      </c>
      <c r="G65" s="50">
        <f ca="1">IF(MONTH(tblFY1st[[#This Row],[Date]])&gt;=MONTH(YS_1),MONTH(tblFY1st[[#This Row],[Date]])-MONTH(YS_1),12-MONTH(YS_1)+MONTH(tblFY1st[[#This Row],[Date]]))+1</f>
        <v>3</v>
      </c>
      <c r="H65" s="50">
        <f ca="1">CHOOSE(tblFY1st[[#This Row],[FMonth]],1,1,1,2,2,2,3,3,3,4,4,4)</f>
        <v>1</v>
      </c>
      <c r="J65" s="20">
        <f t="shared" ca="1" si="1"/>
        <v>45351</v>
      </c>
      <c r="K65" s="50">
        <f ca="1">YEAR(tblFYNot1st[[#This Row],[Date]])</f>
        <v>2024</v>
      </c>
      <c r="L65" s="50">
        <f ca="1">MONTH(tblFYNot1st[[#This Row],[Date]])</f>
        <v>2</v>
      </c>
      <c r="M65" s="50">
        <f ca="1">CHOOSE(tblFYNot1st[[#This Row],[Month]],1,1,1,2,2,2,3,3,3,4,4,4)</f>
        <v>1</v>
      </c>
      <c r="N65" s="50">
        <f ca="1">IF(MONTH(tblFYNot1st[[#This Row],[Date]]-DAY(YS_2)+1)&gt;=MONTH(YS_2),MONTH(tblFYNot1st[[#This Row],[Date]]-DAY(YS_2)+1)-MONTH(YS_2),12-MONTH(YS_2)+MONTH(tblFYNot1st[[#This Row],[Date]]-DAY(YS_2)+1))+1</f>
        <v>11</v>
      </c>
      <c r="O65" s="50">
        <f ca="1">_xlfn.LET(_xlpm.MO,MONTH(tblFYNot1st[[#This Row],[Date]]-DAY(YS_2)+1),IF(_xlpm.MO&gt;=MONTH(YS_2),_xlpm.MO-MONTH(YS_2),12-MONTH(YS_2)+_xlpm.MO)+1)</f>
        <v>11</v>
      </c>
      <c r="P65" s="83">
        <f ca="1">YEAR(tblFYNot1st[[#This Row],[Date]])+IF(MONTH(tblFYNot1st[[#This Row],[Date]])&gt;=MONTH(YS_1),1,0)</f>
        <v>2024</v>
      </c>
      <c r="Q65" s="50">
        <f ca="1">CHOOSE(tblFYNot1st[[#This Row],[FMonth]],1,1,1,2,2,2,3,3,3,4,4,4)</f>
        <v>4</v>
      </c>
    </row>
    <row r="66" spans="2:17" x14ac:dyDescent="0.25">
      <c r="B66" s="20">
        <f t="shared" ca="1" si="2"/>
        <v>45366</v>
      </c>
      <c r="C66" s="50">
        <f ca="1">YEAR(tblFY1st[[#This Row],[Date]])</f>
        <v>2024</v>
      </c>
      <c r="D66" s="50">
        <f ca="1">MONTH(tblFY1st[[#This Row],[Date]])</f>
        <v>3</v>
      </c>
      <c r="E66" s="50">
        <f ca="1">CHOOSE(tblFY1st[[#This Row],[Month]],1,1,1,2,2,2,3,3,3,4,4,4)</f>
        <v>1</v>
      </c>
      <c r="F66" s="83">
        <f ca="1">YEAR(tblFY1st[[#This Row],[Date]])+IF(MONTH(tblFY1st[[#This Row],[Date]])&gt;=MONTH(YS_1),1,0)</f>
        <v>2024</v>
      </c>
      <c r="G66" s="50">
        <f ca="1">IF(MONTH(tblFY1st[[#This Row],[Date]])&gt;=MONTH(YS_1),MONTH(tblFY1st[[#This Row],[Date]])-MONTH(YS_1),12-MONTH(YS_1)+MONTH(tblFY1st[[#This Row],[Date]]))+1</f>
        <v>4</v>
      </c>
      <c r="H66" s="50">
        <f ca="1">CHOOSE(tblFY1st[[#This Row],[FMonth]],1,1,1,2,2,2,3,3,3,4,4,4)</f>
        <v>2</v>
      </c>
      <c r="J66" s="20">
        <f t="shared" ca="1" si="1"/>
        <v>45366</v>
      </c>
      <c r="K66" s="50">
        <f ca="1">YEAR(tblFYNot1st[[#This Row],[Date]])</f>
        <v>2024</v>
      </c>
      <c r="L66" s="50">
        <f ca="1">MONTH(tblFYNot1st[[#This Row],[Date]])</f>
        <v>3</v>
      </c>
      <c r="M66" s="50">
        <f ca="1">CHOOSE(tblFYNot1st[[#This Row],[Month]],1,1,1,2,2,2,3,3,3,4,4,4)</f>
        <v>1</v>
      </c>
      <c r="N66" s="50">
        <f ca="1">IF(MONTH(tblFYNot1st[[#This Row],[Date]]-DAY(YS_2)+1)&gt;=MONTH(YS_2),MONTH(tblFYNot1st[[#This Row],[Date]]-DAY(YS_2)+1)-MONTH(YS_2),12-MONTH(YS_2)+MONTH(tblFYNot1st[[#This Row],[Date]]-DAY(YS_2)+1))+1</f>
        <v>12</v>
      </c>
      <c r="O66" s="50">
        <f ca="1">_xlfn.LET(_xlpm.MO,MONTH(tblFYNot1st[[#This Row],[Date]]-DAY(YS_2)+1),IF(_xlpm.MO&gt;=MONTH(YS_2),_xlpm.MO-MONTH(YS_2),12-MONTH(YS_2)+_xlpm.MO)+1)</f>
        <v>12</v>
      </c>
      <c r="P66" s="83">
        <f ca="1">YEAR(tblFYNot1st[[#This Row],[Date]])+IF(MONTH(tblFYNot1st[[#This Row],[Date]])&gt;=MONTH(YS_1),1,0)</f>
        <v>2024</v>
      </c>
      <c r="Q66" s="50">
        <f ca="1">CHOOSE(tblFYNot1st[[#This Row],[FMonth]],1,1,1,2,2,2,3,3,3,4,4,4)</f>
        <v>4</v>
      </c>
    </row>
    <row r="67" spans="2:17" x14ac:dyDescent="0.25">
      <c r="B67" s="20">
        <f t="shared" ca="1" si="2"/>
        <v>45381</v>
      </c>
      <c r="C67" s="50">
        <f ca="1">YEAR(tblFY1st[[#This Row],[Date]])</f>
        <v>2024</v>
      </c>
      <c r="D67" s="50">
        <f ca="1">MONTH(tblFY1st[[#This Row],[Date]])</f>
        <v>3</v>
      </c>
      <c r="E67" s="50">
        <f ca="1">CHOOSE(tblFY1st[[#This Row],[Month]],1,1,1,2,2,2,3,3,3,4,4,4)</f>
        <v>1</v>
      </c>
      <c r="F67" s="83">
        <f ca="1">YEAR(tblFY1st[[#This Row],[Date]])+IF(MONTH(tblFY1st[[#This Row],[Date]])&gt;=MONTH(YS_1),1,0)</f>
        <v>2024</v>
      </c>
      <c r="G67" s="50">
        <f ca="1">IF(MONTH(tblFY1st[[#This Row],[Date]])&gt;=MONTH(YS_1),MONTH(tblFY1st[[#This Row],[Date]])-MONTH(YS_1),12-MONTH(YS_1)+MONTH(tblFY1st[[#This Row],[Date]]))+1</f>
        <v>4</v>
      </c>
      <c r="H67" s="50">
        <f ca="1">CHOOSE(tblFY1st[[#This Row],[FMonth]],1,1,1,2,2,2,3,3,3,4,4,4)</f>
        <v>2</v>
      </c>
      <c r="J67" s="20">
        <f t="shared" ca="1" si="1"/>
        <v>45381</v>
      </c>
      <c r="K67" s="50">
        <f ca="1">YEAR(tblFYNot1st[[#This Row],[Date]])</f>
        <v>2024</v>
      </c>
      <c r="L67" s="50">
        <f ca="1">MONTH(tblFYNot1st[[#This Row],[Date]])</f>
        <v>3</v>
      </c>
      <c r="M67" s="50">
        <f ca="1">CHOOSE(tblFYNot1st[[#This Row],[Month]],1,1,1,2,2,2,3,3,3,4,4,4)</f>
        <v>1</v>
      </c>
      <c r="N67" s="50">
        <f ca="1">IF(MONTH(tblFYNot1st[[#This Row],[Date]]-DAY(YS_2)+1)&gt;=MONTH(YS_2),MONTH(tblFYNot1st[[#This Row],[Date]]-DAY(YS_2)+1)-MONTH(YS_2),12-MONTH(YS_2)+MONTH(tblFYNot1st[[#This Row],[Date]]-DAY(YS_2)+1))+1</f>
        <v>12</v>
      </c>
      <c r="O67" s="50">
        <f ca="1">_xlfn.LET(_xlpm.MO,MONTH(tblFYNot1st[[#This Row],[Date]]-DAY(YS_2)+1),IF(_xlpm.MO&gt;=MONTH(YS_2),_xlpm.MO-MONTH(YS_2),12-MONTH(YS_2)+_xlpm.MO)+1)</f>
        <v>12</v>
      </c>
      <c r="P67" s="83">
        <f ca="1">YEAR(tblFYNot1st[[#This Row],[Date]])+IF(MONTH(tblFYNot1st[[#This Row],[Date]])&gt;=MONTH(YS_1),1,0)</f>
        <v>2024</v>
      </c>
      <c r="Q67" s="50">
        <f ca="1">CHOOSE(tblFYNot1st[[#This Row],[FMonth]],1,1,1,2,2,2,3,3,3,4,4,4)</f>
        <v>4</v>
      </c>
    </row>
    <row r="68" spans="2:17" x14ac:dyDescent="0.25">
      <c r="B68" s="20">
        <f t="shared" ca="1" si="2"/>
        <v>45396</v>
      </c>
      <c r="C68" s="50">
        <f ca="1">YEAR(tblFY1st[[#This Row],[Date]])</f>
        <v>2024</v>
      </c>
      <c r="D68" s="50">
        <f ca="1">MONTH(tblFY1st[[#This Row],[Date]])</f>
        <v>4</v>
      </c>
      <c r="E68" s="50">
        <f ca="1">CHOOSE(tblFY1st[[#This Row],[Month]],1,1,1,2,2,2,3,3,3,4,4,4)</f>
        <v>2</v>
      </c>
      <c r="F68" s="83">
        <f ca="1">YEAR(tblFY1st[[#This Row],[Date]])+IF(MONTH(tblFY1st[[#This Row],[Date]])&gt;=MONTH(YS_1),1,0)</f>
        <v>2024</v>
      </c>
      <c r="G68" s="50">
        <f ca="1">IF(MONTH(tblFY1st[[#This Row],[Date]])&gt;=MONTH(YS_1),MONTH(tblFY1st[[#This Row],[Date]])-MONTH(YS_1),12-MONTH(YS_1)+MONTH(tblFY1st[[#This Row],[Date]]))+1</f>
        <v>5</v>
      </c>
      <c r="H68" s="50">
        <f ca="1">CHOOSE(tblFY1st[[#This Row],[FMonth]],1,1,1,2,2,2,3,3,3,4,4,4)</f>
        <v>2</v>
      </c>
      <c r="J68" s="20">
        <f t="shared" ca="1" si="1"/>
        <v>45396</v>
      </c>
      <c r="K68" s="50">
        <f ca="1">YEAR(tblFYNot1st[[#This Row],[Date]])</f>
        <v>2024</v>
      </c>
      <c r="L68" s="50">
        <f ca="1">MONTH(tblFYNot1st[[#This Row],[Date]])</f>
        <v>4</v>
      </c>
      <c r="M68" s="50">
        <f ca="1">CHOOSE(tblFYNot1st[[#This Row],[Month]],1,1,1,2,2,2,3,3,3,4,4,4)</f>
        <v>2</v>
      </c>
      <c r="N68" s="50">
        <f ca="1">IF(MONTH(tblFYNot1st[[#This Row],[Date]]-DAY(YS_2)+1)&gt;=MONTH(YS_2),MONTH(tblFYNot1st[[#This Row],[Date]]-DAY(YS_2)+1)-MONTH(YS_2),12-MONTH(YS_2)+MONTH(tblFYNot1st[[#This Row],[Date]]-DAY(YS_2)+1))+1</f>
        <v>1</v>
      </c>
      <c r="O68" s="50">
        <f ca="1">_xlfn.LET(_xlpm.MO,MONTH(tblFYNot1st[[#This Row],[Date]]-DAY(YS_2)+1),IF(_xlpm.MO&gt;=MONTH(YS_2),_xlpm.MO-MONTH(YS_2),12-MONTH(YS_2)+_xlpm.MO)+1)</f>
        <v>1</v>
      </c>
      <c r="P68" s="83">
        <f ca="1">YEAR(tblFYNot1st[[#This Row],[Date]])+IF(MONTH(tblFYNot1st[[#This Row],[Date]])&gt;=MONTH(YS_1),1,0)</f>
        <v>2024</v>
      </c>
      <c r="Q68" s="50">
        <f ca="1">CHOOSE(tblFYNot1st[[#This Row],[FMonth]],1,1,1,2,2,2,3,3,3,4,4,4)</f>
        <v>1</v>
      </c>
    </row>
    <row r="69" spans="2:17" x14ac:dyDescent="0.25">
      <c r="B69" s="20">
        <f t="shared" ca="1" si="2"/>
        <v>45411</v>
      </c>
      <c r="C69" s="50">
        <f ca="1">YEAR(tblFY1st[[#This Row],[Date]])</f>
        <v>2024</v>
      </c>
      <c r="D69" s="50">
        <f ca="1">MONTH(tblFY1st[[#This Row],[Date]])</f>
        <v>4</v>
      </c>
      <c r="E69" s="50">
        <f ca="1">CHOOSE(tblFY1st[[#This Row],[Month]],1,1,1,2,2,2,3,3,3,4,4,4)</f>
        <v>2</v>
      </c>
      <c r="F69" s="83">
        <f ca="1">YEAR(tblFY1st[[#This Row],[Date]])+IF(MONTH(tblFY1st[[#This Row],[Date]])&gt;=MONTH(YS_1),1,0)</f>
        <v>2024</v>
      </c>
      <c r="G69" s="50">
        <f ca="1">IF(MONTH(tblFY1st[[#This Row],[Date]])&gt;=MONTH(YS_1),MONTH(tblFY1st[[#This Row],[Date]])-MONTH(YS_1),12-MONTH(YS_1)+MONTH(tblFY1st[[#This Row],[Date]]))+1</f>
        <v>5</v>
      </c>
      <c r="H69" s="50">
        <f ca="1">CHOOSE(tblFY1st[[#This Row],[FMonth]],1,1,1,2,2,2,3,3,3,4,4,4)</f>
        <v>2</v>
      </c>
      <c r="J69" s="20">
        <f t="shared" ca="1" si="1"/>
        <v>45411</v>
      </c>
      <c r="K69" s="50">
        <f ca="1">YEAR(tblFYNot1st[[#This Row],[Date]])</f>
        <v>2024</v>
      </c>
      <c r="L69" s="50">
        <f ca="1">MONTH(tblFYNot1st[[#This Row],[Date]])</f>
        <v>4</v>
      </c>
      <c r="M69" s="50">
        <f ca="1">CHOOSE(tblFYNot1st[[#This Row],[Month]],1,1,1,2,2,2,3,3,3,4,4,4)</f>
        <v>2</v>
      </c>
      <c r="N69" s="50">
        <f ca="1">IF(MONTH(tblFYNot1st[[#This Row],[Date]]-DAY(YS_2)+1)&gt;=MONTH(YS_2),MONTH(tblFYNot1st[[#This Row],[Date]]-DAY(YS_2)+1)-MONTH(YS_2),12-MONTH(YS_2)+MONTH(tblFYNot1st[[#This Row],[Date]]-DAY(YS_2)+1))+1</f>
        <v>1</v>
      </c>
      <c r="O69" s="50">
        <f ca="1">_xlfn.LET(_xlpm.MO,MONTH(tblFYNot1st[[#This Row],[Date]]-DAY(YS_2)+1),IF(_xlpm.MO&gt;=MONTH(YS_2),_xlpm.MO-MONTH(YS_2),12-MONTH(YS_2)+_xlpm.MO)+1)</f>
        <v>1</v>
      </c>
      <c r="P69" s="83">
        <f ca="1">YEAR(tblFYNot1st[[#This Row],[Date]])+IF(MONTH(tblFYNot1st[[#This Row],[Date]])&gt;=MONTH(YS_1),1,0)</f>
        <v>2024</v>
      </c>
      <c r="Q69" s="50">
        <f ca="1">CHOOSE(tblFYNot1st[[#This Row],[FMonth]],1,1,1,2,2,2,3,3,3,4,4,4)</f>
        <v>1</v>
      </c>
    </row>
    <row r="70" spans="2:17" x14ac:dyDescent="0.25">
      <c r="B70" s="20">
        <f t="shared" ca="1" si="2"/>
        <v>45426</v>
      </c>
      <c r="C70" s="50">
        <f ca="1">YEAR(tblFY1st[[#This Row],[Date]])</f>
        <v>2024</v>
      </c>
      <c r="D70" s="50">
        <f ca="1">MONTH(tblFY1st[[#This Row],[Date]])</f>
        <v>5</v>
      </c>
      <c r="E70" s="50">
        <f ca="1">CHOOSE(tblFY1st[[#This Row],[Month]],1,1,1,2,2,2,3,3,3,4,4,4)</f>
        <v>2</v>
      </c>
      <c r="F70" s="83">
        <f ca="1">YEAR(tblFY1st[[#This Row],[Date]])+IF(MONTH(tblFY1st[[#This Row],[Date]])&gt;=MONTH(YS_1),1,0)</f>
        <v>2024</v>
      </c>
      <c r="G70" s="50">
        <f ca="1">IF(MONTH(tblFY1st[[#This Row],[Date]])&gt;=MONTH(YS_1),MONTH(tblFY1st[[#This Row],[Date]])-MONTH(YS_1),12-MONTH(YS_1)+MONTH(tblFY1st[[#This Row],[Date]]))+1</f>
        <v>6</v>
      </c>
      <c r="H70" s="50">
        <f ca="1">CHOOSE(tblFY1st[[#This Row],[FMonth]],1,1,1,2,2,2,3,3,3,4,4,4)</f>
        <v>2</v>
      </c>
      <c r="J70" s="20">
        <f t="shared" ca="1" si="1"/>
        <v>45426</v>
      </c>
      <c r="K70" s="50">
        <f ca="1">YEAR(tblFYNot1st[[#This Row],[Date]])</f>
        <v>2024</v>
      </c>
      <c r="L70" s="50">
        <f ca="1">MONTH(tblFYNot1st[[#This Row],[Date]])</f>
        <v>5</v>
      </c>
      <c r="M70" s="50">
        <f ca="1">CHOOSE(tblFYNot1st[[#This Row],[Month]],1,1,1,2,2,2,3,3,3,4,4,4)</f>
        <v>2</v>
      </c>
      <c r="N70" s="50">
        <f ca="1">IF(MONTH(tblFYNot1st[[#This Row],[Date]]-DAY(YS_2)+1)&gt;=MONTH(YS_2),MONTH(tblFYNot1st[[#This Row],[Date]]-DAY(YS_2)+1)-MONTH(YS_2),12-MONTH(YS_2)+MONTH(tblFYNot1st[[#This Row],[Date]]-DAY(YS_2)+1))+1</f>
        <v>2</v>
      </c>
      <c r="O70" s="50">
        <f ca="1">_xlfn.LET(_xlpm.MO,MONTH(tblFYNot1st[[#This Row],[Date]]-DAY(YS_2)+1),IF(_xlpm.MO&gt;=MONTH(YS_2),_xlpm.MO-MONTH(YS_2),12-MONTH(YS_2)+_xlpm.MO)+1)</f>
        <v>2</v>
      </c>
      <c r="P70" s="83">
        <f ca="1">YEAR(tblFYNot1st[[#This Row],[Date]])+IF(MONTH(tblFYNot1st[[#This Row],[Date]])&gt;=MONTH(YS_1),1,0)</f>
        <v>2024</v>
      </c>
      <c r="Q70" s="50">
        <f ca="1">CHOOSE(tblFYNot1st[[#This Row],[FMonth]],1,1,1,2,2,2,3,3,3,4,4,4)</f>
        <v>1</v>
      </c>
    </row>
    <row r="71" spans="2:17" x14ac:dyDescent="0.25">
      <c r="B71" s="20">
        <f t="shared" ca="1" si="2"/>
        <v>45441</v>
      </c>
      <c r="C71" s="50">
        <f ca="1">YEAR(tblFY1st[[#This Row],[Date]])</f>
        <v>2024</v>
      </c>
      <c r="D71" s="50">
        <f ca="1">MONTH(tblFY1st[[#This Row],[Date]])</f>
        <v>5</v>
      </c>
      <c r="E71" s="50">
        <f ca="1">CHOOSE(tblFY1st[[#This Row],[Month]],1,1,1,2,2,2,3,3,3,4,4,4)</f>
        <v>2</v>
      </c>
      <c r="F71" s="83">
        <f ca="1">YEAR(tblFY1st[[#This Row],[Date]])+IF(MONTH(tblFY1st[[#This Row],[Date]])&gt;=MONTH(YS_1),1,0)</f>
        <v>2024</v>
      </c>
      <c r="G71" s="50">
        <f ca="1">IF(MONTH(tblFY1st[[#This Row],[Date]])&gt;=MONTH(YS_1),MONTH(tblFY1st[[#This Row],[Date]])-MONTH(YS_1),12-MONTH(YS_1)+MONTH(tblFY1st[[#This Row],[Date]]))+1</f>
        <v>6</v>
      </c>
      <c r="H71" s="50">
        <f ca="1">CHOOSE(tblFY1st[[#This Row],[FMonth]],1,1,1,2,2,2,3,3,3,4,4,4)</f>
        <v>2</v>
      </c>
      <c r="J71" s="20">
        <f t="shared" ca="1" si="1"/>
        <v>45441</v>
      </c>
      <c r="K71" s="50">
        <f ca="1">YEAR(tblFYNot1st[[#This Row],[Date]])</f>
        <v>2024</v>
      </c>
      <c r="L71" s="50">
        <f ca="1">MONTH(tblFYNot1st[[#This Row],[Date]])</f>
        <v>5</v>
      </c>
      <c r="M71" s="50">
        <f ca="1">CHOOSE(tblFYNot1st[[#This Row],[Month]],1,1,1,2,2,2,3,3,3,4,4,4)</f>
        <v>2</v>
      </c>
      <c r="N71" s="50">
        <f ca="1">IF(MONTH(tblFYNot1st[[#This Row],[Date]]-DAY(YS_2)+1)&gt;=MONTH(YS_2),MONTH(tblFYNot1st[[#This Row],[Date]]-DAY(YS_2)+1)-MONTH(YS_2),12-MONTH(YS_2)+MONTH(tblFYNot1st[[#This Row],[Date]]-DAY(YS_2)+1))+1</f>
        <v>2</v>
      </c>
      <c r="O71" s="50">
        <f ca="1">_xlfn.LET(_xlpm.MO,MONTH(tblFYNot1st[[#This Row],[Date]]-DAY(YS_2)+1),IF(_xlpm.MO&gt;=MONTH(YS_2),_xlpm.MO-MONTH(YS_2),12-MONTH(YS_2)+_xlpm.MO)+1)</f>
        <v>2</v>
      </c>
      <c r="P71" s="83">
        <f ca="1">YEAR(tblFYNot1st[[#This Row],[Date]])+IF(MONTH(tblFYNot1st[[#This Row],[Date]])&gt;=MONTH(YS_1),1,0)</f>
        <v>2024</v>
      </c>
      <c r="Q71" s="50">
        <f ca="1">CHOOSE(tblFYNot1st[[#This Row],[FMonth]],1,1,1,2,2,2,3,3,3,4,4,4)</f>
        <v>1</v>
      </c>
    </row>
    <row r="72" spans="2:17" x14ac:dyDescent="0.25">
      <c r="B72" s="20">
        <f t="shared" ref="B72:B102" ca="1" si="3">B71+15</f>
        <v>45456</v>
      </c>
      <c r="C72" s="50">
        <f ca="1">YEAR(tblFY1st[[#This Row],[Date]])</f>
        <v>2024</v>
      </c>
      <c r="D72" s="50">
        <f ca="1">MONTH(tblFY1st[[#This Row],[Date]])</f>
        <v>6</v>
      </c>
      <c r="E72" s="50">
        <f ca="1">CHOOSE(tblFY1st[[#This Row],[Month]],1,1,1,2,2,2,3,3,3,4,4,4)</f>
        <v>2</v>
      </c>
      <c r="F72" s="83">
        <f ca="1">YEAR(tblFY1st[[#This Row],[Date]])+IF(MONTH(tblFY1st[[#This Row],[Date]])&gt;=MONTH(YS_1),1,0)</f>
        <v>2024</v>
      </c>
      <c r="G72" s="50">
        <f ca="1">IF(MONTH(tblFY1st[[#This Row],[Date]])&gt;=MONTH(YS_1),MONTH(tblFY1st[[#This Row],[Date]])-MONTH(YS_1),12-MONTH(YS_1)+MONTH(tblFY1st[[#This Row],[Date]]))+1</f>
        <v>7</v>
      </c>
      <c r="H72" s="50">
        <f ca="1">CHOOSE(tblFY1st[[#This Row],[FMonth]],1,1,1,2,2,2,3,3,3,4,4,4)</f>
        <v>3</v>
      </c>
      <c r="J72" s="20">
        <f t="shared" ref="J72:J102" ca="1" si="4">J71+15</f>
        <v>45456</v>
      </c>
      <c r="K72" s="50">
        <f ca="1">YEAR(tblFYNot1st[[#This Row],[Date]])</f>
        <v>2024</v>
      </c>
      <c r="L72" s="50">
        <f ca="1">MONTH(tblFYNot1st[[#This Row],[Date]])</f>
        <v>6</v>
      </c>
      <c r="M72" s="50">
        <f ca="1">CHOOSE(tblFYNot1st[[#This Row],[Month]],1,1,1,2,2,2,3,3,3,4,4,4)</f>
        <v>2</v>
      </c>
      <c r="N72" s="50">
        <f ca="1">IF(MONTH(tblFYNot1st[[#This Row],[Date]]-DAY(YS_2)+1)&gt;=MONTH(YS_2),MONTH(tblFYNot1st[[#This Row],[Date]]-DAY(YS_2)+1)-MONTH(YS_2),12-MONTH(YS_2)+MONTH(tblFYNot1st[[#This Row],[Date]]-DAY(YS_2)+1))+1</f>
        <v>3</v>
      </c>
      <c r="O72" s="50">
        <f ca="1">_xlfn.LET(_xlpm.MO,MONTH(tblFYNot1st[[#This Row],[Date]]-DAY(YS_2)+1),IF(_xlpm.MO&gt;=MONTH(YS_2),_xlpm.MO-MONTH(YS_2),12-MONTH(YS_2)+_xlpm.MO)+1)</f>
        <v>3</v>
      </c>
      <c r="P72" s="83">
        <f ca="1">YEAR(tblFYNot1st[[#This Row],[Date]])+IF(MONTH(tblFYNot1st[[#This Row],[Date]])&gt;=MONTH(YS_1),1,0)</f>
        <v>2024</v>
      </c>
      <c r="Q72" s="50">
        <f ca="1">CHOOSE(tblFYNot1st[[#This Row],[FMonth]],1,1,1,2,2,2,3,3,3,4,4,4)</f>
        <v>1</v>
      </c>
    </row>
    <row r="73" spans="2:17" x14ac:dyDescent="0.25">
      <c r="B73" s="20">
        <f t="shared" ca="1" si="3"/>
        <v>45471</v>
      </c>
      <c r="C73" s="50">
        <f ca="1">YEAR(tblFY1st[[#This Row],[Date]])</f>
        <v>2024</v>
      </c>
      <c r="D73" s="50">
        <f ca="1">MONTH(tblFY1st[[#This Row],[Date]])</f>
        <v>6</v>
      </c>
      <c r="E73" s="50">
        <f ca="1">CHOOSE(tblFY1st[[#This Row],[Month]],1,1,1,2,2,2,3,3,3,4,4,4)</f>
        <v>2</v>
      </c>
      <c r="F73" s="83">
        <f ca="1">YEAR(tblFY1st[[#This Row],[Date]])+IF(MONTH(tblFY1st[[#This Row],[Date]])&gt;=MONTH(YS_1),1,0)</f>
        <v>2024</v>
      </c>
      <c r="G73" s="50">
        <f ca="1">IF(MONTH(tblFY1st[[#This Row],[Date]])&gt;=MONTH(YS_1),MONTH(tblFY1st[[#This Row],[Date]])-MONTH(YS_1),12-MONTH(YS_1)+MONTH(tblFY1st[[#This Row],[Date]]))+1</f>
        <v>7</v>
      </c>
      <c r="H73" s="50">
        <f ca="1">CHOOSE(tblFY1st[[#This Row],[FMonth]],1,1,1,2,2,2,3,3,3,4,4,4)</f>
        <v>3</v>
      </c>
      <c r="J73" s="20">
        <f t="shared" ca="1" si="4"/>
        <v>45471</v>
      </c>
      <c r="K73" s="50">
        <f ca="1">YEAR(tblFYNot1st[[#This Row],[Date]])</f>
        <v>2024</v>
      </c>
      <c r="L73" s="50">
        <f ca="1">MONTH(tblFYNot1st[[#This Row],[Date]])</f>
        <v>6</v>
      </c>
      <c r="M73" s="50">
        <f ca="1">CHOOSE(tblFYNot1st[[#This Row],[Month]],1,1,1,2,2,2,3,3,3,4,4,4)</f>
        <v>2</v>
      </c>
      <c r="N73" s="50">
        <f ca="1">IF(MONTH(tblFYNot1st[[#This Row],[Date]]-DAY(YS_2)+1)&gt;=MONTH(YS_2),MONTH(tblFYNot1st[[#This Row],[Date]]-DAY(YS_2)+1)-MONTH(YS_2),12-MONTH(YS_2)+MONTH(tblFYNot1st[[#This Row],[Date]]-DAY(YS_2)+1))+1</f>
        <v>3</v>
      </c>
      <c r="O73" s="50">
        <f ca="1">_xlfn.LET(_xlpm.MO,MONTH(tblFYNot1st[[#This Row],[Date]]-DAY(YS_2)+1),IF(_xlpm.MO&gt;=MONTH(YS_2),_xlpm.MO-MONTH(YS_2),12-MONTH(YS_2)+_xlpm.MO)+1)</f>
        <v>3</v>
      </c>
      <c r="P73" s="83">
        <f ca="1">YEAR(tblFYNot1st[[#This Row],[Date]])+IF(MONTH(tblFYNot1st[[#This Row],[Date]])&gt;=MONTH(YS_1),1,0)</f>
        <v>2024</v>
      </c>
      <c r="Q73" s="50">
        <f ca="1">CHOOSE(tblFYNot1st[[#This Row],[FMonth]],1,1,1,2,2,2,3,3,3,4,4,4)</f>
        <v>1</v>
      </c>
    </row>
    <row r="74" spans="2:17" x14ac:dyDescent="0.25">
      <c r="B74" s="20">
        <f t="shared" ca="1" si="3"/>
        <v>45486</v>
      </c>
      <c r="C74" s="50">
        <f ca="1">YEAR(tblFY1st[[#This Row],[Date]])</f>
        <v>2024</v>
      </c>
      <c r="D74" s="50">
        <f ca="1">MONTH(tblFY1st[[#This Row],[Date]])</f>
        <v>7</v>
      </c>
      <c r="E74" s="50">
        <f ca="1">CHOOSE(tblFY1st[[#This Row],[Month]],1,1,1,2,2,2,3,3,3,4,4,4)</f>
        <v>3</v>
      </c>
      <c r="F74" s="83">
        <f ca="1">YEAR(tblFY1st[[#This Row],[Date]])+IF(MONTH(tblFY1st[[#This Row],[Date]])&gt;=MONTH(YS_1),1,0)</f>
        <v>2024</v>
      </c>
      <c r="G74" s="50">
        <f ca="1">IF(MONTH(tblFY1st[[#This Row],[Date]])&gt;=MONTH(YS_1),MONTH(tblFY1st[[#This Row],[Date]])-MONTH(YS_1),12-MONTH(YS_1)+MONTH(tblFY1st[[#This Row],[Date]]))+1</f>
        <v>8</v>
      </c>
      <c r="H74" s="50">
        <f ca="1">CHOOSE(tblFY1st[[#This Row],[FMonth]],1,1,1,2,2,2,3,3,3,4,4,4)</f>
        <v>3</v>
      </c>
      <c r="J74" s="20">
        <f t="shared" ca="1" si="4"/>
        <v>45486</v>
      </c>
      <c r="K74" s="50">
        <f ca="1">YEAR(tblFYNot1st[[#This Row],[Date]])</f>
        <v>2024</v>
      </c>
      <c r="L74" s="50">
        <f ca="1">MONTH(tblFYNot1st[[#This Row],[Date]])</f>
        <v>7</v>
      </c>
      <c r="M74" s="50">
        <f ca="1">CHOOSE(tblFYNot1st[[#This Row],[Month]],1,1,1,2,2,2,3,3,3,4,4,4)</f>
        <v>3</v>
      </c>
      <c r="N74" s="50">
        <f ca="1">IF(MONTH(tblFYNot1st[[#This Row],[Date]]-DAY(YS_2)+1)&gt;=MONTH(YS_2),MONTH(tblFYNot1st[[#This Row],[Date]]-DAY(YS_2)+1)-MONTH(YS_2),12-MONTH(YS_2)+MONTH(tblFYNot1st[[#This Row],[Date]]-DAY(YS_2)+1))+1</f>
        <v>4</v>
      </c>
      <c r="O74" s="50">
        <f ca="1">_xlfn.LET(_xlpm.MO,MONTH(tblFYNot1st[[#This Row],[Date]]-DAY(YS_2)+1),IF(_xlpm.MO&gt;=MONTH(YS_2),_xlpm.MO-MONTH(YS_2),12-MONTH(YS_2)+_xlpm.MO)+1)</f>
        <v>4</v>
      </c>
      <c r="P74" s="83">
        <f ca="1">YEAR(tblFYNot1st[[#This Row],[Date]])+IF(MONTH(tblFYNot1st[[#This Row],[Date]])&gt;=MONTH(YS_1),1,0)</f>
        <v>2024</v>
      </c>
      <c r="Q74" s="50">
        <f ca="1">CHOOSE(tblFYNot1st[[#This Row],[FMonth]],1,1,1,2,2,2,3,3,3,4,4,4)</f>
        <v>2</v>
      </c>
    </row>
    <row r="75" spans="2:17" x14ac:dyDescent="0.25">
      <c r="B75" s="20">
        <f t="shared" ca="1" si="3"/>
        <v>45501</v>
      </c>
      <c r="C75" s="50">
        <f ca="1">YEAR(tblFY1st[[#This Row],[Date]])</f>
        <v>2024</v>
      </c>
      <c r="D75" s="50">
        <f ca="1">MONTH(tblFY1st[[#This Row],[Date]])</f>
        <v>7</v>
      </c>
      <c r="E75" s="50">
        <f ca="1">CHOOSE(tblFY1st[[#This Row],[Month]],1,1,1,2,2,2,3,3,3,4,4,4)</f>
        <v>3</v>
      </c>
      <c r="F75" s="83">
        <f ca="1">YEAR(tblFY1st[[#This Row],[Date]])+IF(MONTH(tblFY1st[[#This Row],[Date]])&gt;=MONTH(YS_1),1,0)</f>
        <v>2024</v>
      </c>
      <c r="G75" s="50">
        <f ca="1">IF(MONTH(tblFY1st[[#This Row],[Date]])&gt;=MONTH(YS_1),MONTH(tblFY1st[[#This Row],[Date]])-MONTH(YS_1),12-MONTH(YS_1)+MONTH(tblFY1st[[#This Row],[Date]]))+1</f>
        <v>8</v>
      </c>
      <c r="H75" s="50">
        <f ca="1">CHOOSE(tblFY1st[[#This Row],[FMonth]],1,1,1,2,2,2,3,3,3,4,4,4)</f>
        <v>3</v>
      </c>
      <c r="J75" s="20">
        <f t="shared" ca="1" si="4"/>
        <v>45501</v>
      </c>
      <c r="K75" s="50">
        <f ca="1">YEAR(tblFYNot1st[[#This Row],[Date]])</f>
        <v>2024</v>
      </c>
      <c r="L75" s="50">
        <f ca="1">MONTH(tblFYNot1st[[#This Row],[Date]])</f>
        <v>7</v>
      </c>
      <c r="M75" s="50">
        <f ca="1">CHOOSE(tblFYNot1st[[#This Row],[Month]],1,1,1,2,2,2,3,3,3,4,4,4)</f>
        <v>3</v>
      </c>
      <c r="N75" s="50">
        <f ca="1">IF(MONTH(tblFYNot1st[[#This Row],[Date]]-DAY(YS_2)+1)&gt;=MONTH(YS_2),MONTH(tblFYNot1st[[#This Row],[Date]]-DAY(YS_2)+1)-MONTH(YS_2),12-MONTH(YS_2)+MONTH(tblFYNot1st[[#This Row],[Date]]-DAY(YS_2)+1))+1</f>
        <v>4</v>
      </c>
      <c r="O75" s="50">
        <f ca="1">_xlfn.LET(_xlpm.MO,MONTH(tblFYNot1st[[#This Row],[Date]]-DAY(YS_2)+1),IF(_xlpm.MO&gt;=MONTH(YS_2),_xlpm.MO-MONTH(YS_2),12-MONTH(YS_2)+_xlpm.MO)+1)</f>
        <v>4</v>
      </c>
      <c r="P75" s="83">
        <f ca="1">YEAR(tblFYNot1st[[#This Row],[Date]])+IF(MONTH(tblFYNot1st[[#This Row],[Date]])&gt;=MONTH(YS_1),1,0)</f>
        <v>2024</v>
      </c>
      <c r="Q75" s="50">
        <f ca="1">CHOOSE(tblFYNot1st[[#This Row],[FMonth]],1,1,1,2,2,2,3,3,3,4,4,4)</f>
        <v>2</v>
      </c>
    </row>
    <row r="76" spans="2:17" x14ac:dyDescent="0.25">
      <c r="B76" s="20">
        <f t="shared" ca="1" si="3"/>
        <v>45516</v>
      </c>
      <c r="C76" s="50">
        <f ca="1">YEAR(tblFY1st[[#This Row],[Date]])</f>
        <v>2024</v>
      </c>
      <c r="D76" s="50">
        <f ca="1">MONTH(tblFY1st[[#This Row],[Date]])</f>
        <v>8</v>
      </c>
      <c r="E76" s="50">
        <f ca="1">CHOOSE(tblFY1st[[#This Row],[Month]],1,1,1,2,2,2,3,3,3,4,4,4)</f>
        <v>3</v>
      </c>
      <c r="F76" s="83">
        <f ca="1">YEAR(tblFY1st[[#This Row],[Date]])+IF(MONTH(tblFY1st[[#This Row],[Date]])&gt;=MONTH(YS_1),1,0)</f>
        <v>2024</v>
      </c>
      <c r="G76" s="50">
        <f ca="1">IF(MONTH(tblFY1st[[#This Row],[Date]])&gt;=MONTH(YS_1),MONTH(tblFY1st[[#This Row],[Date]])-MONTH(YS_1),12-MONTH(YS_1)+MONTH(tblFY1st[[#This Row],[Date]]))+1</f>
        <v>9</v>
      </c>
      <c r="H76" s="50">
        <f ca="1">CHOOSE(tblFY1st[[#This Row],[FMonth]],1,1,1,2,2,2,3,3,3,4,4,4)</f>
        <v>3</v>
      </c>
      <c r="J76" s="20">
        <f t="shared" ca="1" si="4"/>
        <v>45516</v>
      </c>
      <c r="K76" s="50">
        <f ca="1">YEAR(tblFYNot1st[[#This Row],[Date]])</f>
        <v>2024</v>
      </c>
      <c r="L76" s="50">
        <f ca="1">MONTH(tblFYNot1st[[#This Row],[Date]])</f>
        <v>8</v>
      </c>
      <c r="M76" s="50">
        <f ca="1">CHOOSE(tblFYNot1st[[#This Row],[Month]],1,1,1,2,2,2,3,3,3,4,4,4)</f>
        <v>3</v>
      </c>
      <c r="N76" s="50">
        <f ca="1">IF(MONTH(tblFYNot1st[[#This Row],[Date]]-DAY(YS_2)+1)&gt;=MONTH(YS_2),MONTH(tblFYNot1st[[#This Row],[Date]]-DAY(YS_2)+1)-MONTH(YS_2),12-MONTH(YS_2)+MONTH(tblFYNot1st[[#This Row],[Date]]-DAY(YS_2)+1))+1</f>
        <v>5</v>
      </c>
      <c r="O76" s="50">
        <f ca="1">_xlfn.LET(_xlpm.MO,MONTH(tblFYNot1st[[#This Row],[Date]]-DAY(YS_2)+1),IF(_xlpm.MO&gt;=MONTH(YS_2),_xlpm.MO-MONTH(YS_2),12-MONTH(YS_2)+_xlpm.MO)+1)</f>
        <v>5</v>
      </c>
      <c r="P76" s="83">
        <f ca="1">YEAR(tblFYNot1st[[#This Row],[Date]])+IF(MONTH(tblFYNot1st[[#This Row],[Date]])&gt;=MONTH(YS_1),1,0)</f>
        <v>2024</v>
      </c>
      <c r="Q76" s="50">
        <f ca="1">CHOOSE(tblFYNot1st[[#This Row],[FMonth]],1,1,1,2,2,2,3,3,3,4,4,4)</f>
        <v>2</v>
      </c>
    </row>
    <row r="77" spans="2:17" x14ac:dyDescent="0.25">
      <c r="B77" s="20">
        <f t="shared" ca="1" si="3"/>
        <v>45531</v>
      </c>
      <c r="C77" s="50">
        <f ca="1">YEAR(tblFY1st[[#This Row],[Date]])</f>
        <v>2024</v>
      </c>
      <c r="D77" s="50">
        <f ca="1">MONTH(tblFY1st[[#This Row],[Date]])</f>
        <v>8</v>
      </c>
      <c r="E77" s="50">
        <f ca="1">CHOOSE(tblFY1st[[#This Row],[Month]],1,1,1,2,2,2,3,3,3,4,4,4)</f>
        <v>3</v>
      </c>
      <c r="F77" s="83">
        <f ca="1">YEAR(tblFY1st[[#This Row],[Date]])+IF(MONTH(tblFY1st[[#This Row],[Date]])&gt;=MONTH(YS_1),1,0)</f>
        <v>2024</v>
      </c>
      <c r="G77" s="50">
        <f ca="1">IF(MONTH(tblFY1st[[#This Row],[Date]])&gt;=MONTH(YS_1),MONTH(tblFY1st[[#This Row],[Date]])-MONTH(YS_1),12-MONTH(YS_1)+MONTH(tblFY1st[[#This Row],[Date]]))+1</f>
        <v>9</v>
      </c>
      <c r="H77" s="50">
        <f ca="1">CHOOSE(tblFY1st[[#This Row],[FMonth]],1,1,1,2,2,2,3,3,3,4,4,4)</f>
        <v>3</v>
      </c>
      <c r="J77" s="20">
        <f t="shared" ca="1" si="4"/>
        <v>45531</v>
      </c>
      <c r="K77" s="50">
        <f ca="1">YEAR(tblFYNot1st[[#This Row],[Date]])</f>
        <v>2024</v>
      </c>
      <c r="L77" s="50">
        <f ca="1">MONTH(tblFYNot1st[[#This Row],[Date]])</f>
        <v>8</v>
      </c>
      <c r="M77" s="50">
        <f ca="1">CHOOSE(tblFYNot1st[[#This Row],[Month]],1,1,1,2,2,2,3,3,3,4,4,4)</f>
        <v>3</v>
      </c>
      <c r="N77" s="50">
        <f ca="1">IF(MONTH(tblFYNot1st[[#This Row],[Date]]-DAY(YS_2)+1)&gt;=MONTH(YS_2),MONTH(tblFYNot1st[[#This Row],[Date]]-DAY(YS_2)+1)-MONTH(YS_2),12-MONTH(YS_2)+MONTH(tblFYNot1st[[#This Row],[Date]]-DAY(YS_2)+1))+1</f>
        <v>5</v>
      </c>
      <c r="O77" s="50">
        <f ca="1">_xlfn.LET(_xlpm.MO,MONTH(tblFYNot1st[[#This Row],[Date]]-DAY(YS_2)+1),IF(_xlpm.MO&gt;=MONTH(YS_2),_xlpm.MO-MONTH(YS_2),12-MONTH(YS_2)+_xlpm.MO)+1)</f>
        <v>5</v>
      </c>
      <c r="P77" s="83">
        <f ca="1">YEAR(tblFYNot1st[[#This Row],[Date]])+IF(MONTH(tblFYNot1st[[#This Row],[Date]])&gt;=MONTH(YS_1),1,0)</f>
        <v>2024</v>
      </c>
      <c r="Q77" s="50">
        <f ca="1">CHOOSE(tblFYNot1st[[#This Row],[FMonth]],1,1,1,2,2,2,3,3,3,4,4,4)</f>
        <v>2</v>
      </c>
    </row>
    <row r="78" spans="2:17" x14ac:dyDescent="0.25">
      <c r="B78" s="20">
        <f t="shared" ca="1" si="3"/>
        <v>45546</v>
      </c>
      <c r="C78" s="50">
        <f ca="1">YEAR(tblFY1st[[#This Row],[Date]])</f>
        <v>2024</v>
      </c>
      <c r="D78" s="50">
        <f ca="1">MONTH(tblFY1st[[#This Row],[Date]])</f>
        <v>9</v>
      </c>
      <c r="E78" s="50">
        <f ca="1">CHOOSE(tblFY1st[[#This Row],[Month]],1,1,1,2,2,2,3,3,3,4,4,4)</f>
        <v>3</v>
      </c>
      <c r="F78" s="83">
        <f ca="1">YEAR(tblFY1st[[#This Row],[Date]])+IF(MONTH(tblFY1st[[#This Row],[Date]])&gt;=MONTH(YS_1),1,0)</f>
        <v>2024</v>
      </c>
      <c r="G78" s="50">
        <f ca="1">IF(MONTH(tblFY1st[[#This Row],[Date]])&gt;=MONTH(YS_1),MONTH(tblFY1st[[#This Row],[Date]])-MONTH(YS_1),12-MONTH(YS_1)+MONTH(tblFY1st[[#This Row],[Date]]))+1</f>
        <v>10</v>
      </c>
      <c r="H78" s="50">
        <f ca="1">CHOOSE(tblFY1st[[#This Row],[FMonth]],1,1,1,2,2,2,3,3,3,4,4,4)</f>
        <v>4</v>
      </c>
      <c r="J78" s="20">
        <f t="shared" ca="1" si="4"/>
        <v>45546</v>
      </c>
      <c r="K78" s="50">
        <f ca="1">YEAR(tblFYNot1st[[#This Row],[Date]])</f>
        <v>2024</v>
      </c>
      <c r="L78" s="50">
        <f ca="1">MONTH(tblFYNot1st[[#This Row],[Date]])</f>
        <v>9</v>
      </c>
      <c r="M78" s="50">
        <f ca="1">CHOOSE(tblFYNot1st[[#This Row],[Month]],1,1,1,2,2,2,3,3,3,4,4,4)</f>
        <v>3</v>
      </c>
      <c r="N78" s="50">
        <f ca="1">IF(MONTH(tblFYNot1st[[#This Row],[Date]]-DAY(YS_2)+1)&gt;=MONTH(YS_2),MONTH(tblFYNot1st[[#This Row],[Date]]-DAY(YS_2)+1)-MONTH(YS_2),12-MONTH(YS_2)+MONTH(tblFYNot1st[[#This Row],[Date]]-DAY(YS_2)+1))+1</f>
        <v>6</v>
      </c>
      <c r="O78" s="50">
        <f ca="1">_xlfn.LET(_xlpm.MO,MONTH(tblFYNot1st[[#This Row],[Date]]-DAY(YS_2)+1),IF(_xlpm.MO&gt;=MONTH(YS_2),_xlpm.MO-MONTH(YS_2),12-MONTH(YS_2)+_xlpm.MO)+1)</f>
        <v>6</v>
      </c>
      <c r="P78" s="83">
        <f ca="1">YEAR(tblFYNot1st[[#This Row],[Date]])+IF(MONTH(tblFYNot1st[[#This Row],[Date]])&gt;=MONTH(YS_1),1,0)</f>
        <v>2024</v>
      </c>
      <c r="Q78" s="50">
        <f ca="1">CHOOSE(tblFYNot1st[[#This Row],[FMonth]],1,1,1,2,2,2,3,3,3,4,4,4)</f>
        <v>2</v>
      </c>
    </row>
    <row r="79" spans="2:17" x14ac:dyDescent="0.25">
      <c r="B79" s="20">
        <f t="shared" ca="1" si="3"/>
        <v>45561</v>
      </c>
      <c r="C79" s="50">
        <f ca="1">YEAR(tblFY1st[[#This Row],[Date]])</f>
        <v>2024</v>
      </c>
      <c r="D79" s="50">
        <f ca="1">MONTH(tblFY1st[[#This Row],[Date]])</f>
        <v>9</v>
      </c>
      <c r="E79" s="50">
        <f ca="1">CHOOSE(tblFY1st[[#This Row],[Month]],1,1,1,2,2,2,3,3,3,4,4,4)</f>
        <v>3</v>
      </c>
      <c r="F79" s="83">
        <f ca="1">YEAR(tblFY1st[[#This Row],[Date]])+IF(MONTH(tblFY1st[[#This Row],[Date]])&gt;=MONTH(YS_1),1,0)</f>
        <v>2024</v>
      </c>
      <c r="G79" s="50">
        <f ca="1">IF(MONTH(tblFY1st[[#This Row],[Date]])&gt;=MONTH(YS_1),MONTH(tblFY1st[[#This Row],[Date]])-MONTH(YS_1),12-MONTH(YS_1)+MONTH(tblFY1st[[#This Row],[Date]]))+1</f>
        <v>10</v>
      </c>
      <c r="H79" s="50">
        <f ca="1">CHOOSE(tblFY1st[[#This Row],[FMonth]],1,1,1,2,2,2,3,3,3,4,4,4)</f>
        <v>4</v>
      </c>
      <c r="J79" s="20">
        <f t="shared" ca="1" si="4"/>
        <v>45561</v>
      </c>
      <c r="K79" s="50">
        <f ca="1">YEAR(tblFYNot1st[[#This Row],[Date]])</f>
        <v>2024</v>
      </c>
      <c r="L79" s="50">
        <f ca="1">MONTH(tblFYNot1st[[#This Row],[Date]])</f>
        <v>9</v>
      </c>
      <c r="M79" s="50">
        <f ca="1">CHOOSE(tblFYNot1st[[#This Row],[Month]],1,1,1,2,2,2,3,3,3,4,4,4)</f>
        <v>3</v>
      </c>
      <c r="N79" s="50">
        <f ca="1">IF(MONTH(tblFYNot1st[[#This Row],[Date]]-DAY(YS_2)+1)&gt;=MONTH(YS_2),MONTH(tblFYNot1st[[#This Row],[Date]]-DAY(YS_2)+1)-MONTH(YS_2),12-MONTH(YS_2)+MONTH(tblFYNot1st[[#This Row],[Date]]-DAY(YS_2)+1))+1</f>
        <v>6</v>
      </c>
      <c r="O79" s="50">
        <f ca="1">_xlfn.LET(_xlpm.MO,MONTH(tblFYNot1st[[#This Row],[Date]]-DAY(YS_2)+1),IF(_xlpm.MO&gt;=MONTH(YS_2),_xlpm.MO-MONTH(YS_2),12-MONTH(YS_2)+_xlpm.MO)+1)</f>
        <v>6</v>
      </c>
      <c r="P79" s="83">
        <f ca="1">YEAR(tblFYNot1st[[#This Row],[Date]])+IF(MONTH(tblFYNot1st[[#This Row],[Date]])&gt;=MONTH(YS_1),1,0)</f>
        <v>2024</v>
      </c>
      <c r="Q79" s="50">
        <f ca="1">CHOOSE(tblFYNot1st[[#This Row],[FMonth]],1,1,1,2,2,2,3,3,3,4,4,4)</f>
        <v>2</v>
      </c>
    </row>
    <row r="80" spans="2:17" x14ac:dyDescent="0.25">
      <c r="B80" s="20">
        <f t="shared" ca="1" si="3"/>
        <v>45576</v>
      </c>
      <c r="C80" s="50">
        <f ca="1">YEAR(tblFY1st[[#This Row],[Date]])</f>
        <v>2024</v>
      </c>
      <c r="D80" s="50">
        <f ca="1">MONTH(tblFY1st[[#This Row],[Date]])</f>
        <v>10</v>
      </c>
      <c r="E80" s="50">
        <f ca="1">CHOOSE(tblFY1st[[#This Row],[Month]],1,1,1,2,2,2,3,3,3,4,4,4)</f>
        <v>4</v>
      </c>
      <c r="F80" s="83">
        <f ca="1">YEAR(tblFY1st[[#This Row],[Date]])+IF(MONTH(tblFY1st[[#This Row],[Date]])&gt;=MONTH(YS_1),1,0)</f>
        <v>2024</v>
      </c>
      <c r="G80" s="50">
        <f ca="1">IF(MONTH(tblFY1st[[#This Row],[Date]])&gt;=MONTH(YS_1),MONTH(tblFY1st[[#This Row],[Date]])-MONTH(YS_1),12-MONTH(YS_1)+MONTH(tblFY1st[[#This Row],[Date]]))+1</f>
        <v>11</v>
      </c>
      <c r="H80" s="50">
        <f ca="1">CHOOSE(tblFY1st[[#This Row],[FMonth]],1,1,1,2,2,2,3,3,3,4,4,4)</f>
        <v>4</v>
      </c>
      <c r="J80" s="20">
        <f t="shared" ca="1" si="4"/>
        <v>45576</v>
      </c>
      <c r="K80" s="50">
        <f ca="1">YEAR(tblFYNot1st[[#This Row],[Date]])</f>
        <v>2024</v>
      </c>
      <c r="L80" s="50">
        <f ca="1">MONTH(tblFYNot1st[[#This Row],[Date]])</f>
        <v>10</v>
      </c>
      <c r="M80" s="50">
        <f ca="1">CHOOSE(tblFYNot1st[[#This Row],[Month]],1,1,1,2,2,2,3,3,3,4,4,4)</f>
        <v>4</v>
      </c>
      <c r="N80" s="50">
        <f ca="1">IF(MONTH(tblFYNot1st[[#This Row],[Date]]-DAY(YS_2)+1)&gt;=MONTH(YS_2),MONTH(tblFYNot1st[[#This Row],[Date]]-DAY(YS_2)+1)-MONTH(YS_2),12-MONTH(YS_2)+MONTH(tblFYNot1st[[#This Row],[Date]]-DAY(YS_2)+1))+1</f>
        <v>7</v>
      </c>
      <c r="O80" s="50">
        <f ca="1">_xlfn.LET(_xlpm.MO,MONTH(tblFYNot1st[[#This Row],[Date]]-DAY(YS_2)+1),IF(_xlpm.MO&gt;=MONTH(YS_2),_xlpm.MO-MONTH(YS_2),12-MONTH(YS_2)+_xlpm.MO)+1)</f>
        <v>7</v>
      </c>
      <c r="P80" s="83">
        <f ca="1">YEAR(tblFYNot1st[[#This Row],[Date]])+IF(MONTH(tblFYNot1st[[#This Row],[Date]])&gt;=MONTH(YS_1),1,0)</f>
        <v>2024</v>
      </c>
      <c r="Q80" s="50">
        <f ca="1">CHOOSE(tblFYNot1st[[#This Row],[FMonth]],1,1,1,2,2,2,3,3,3,4,4,4)</f>
        <v>3</v>
      </c>
    </row>
    <row r="81" spans="2:17" x14ac:dyDescent="0.25">
      <c r="B81" s="20">
        <f t="shared" ca="1" si="3"/>
        <v>45591</v>
      </c>
      <c r="C81" s="50">
        <f ca="1">YEAR(tblFY1st[[#This Row],[Date]])</f>
        <v>2024</v>
      </c>
      <c r="D81" s="50">
        <f ca="1">MONTH(tblFY1st[[#This Row],[Date]])</f>
        <v>10</v>
      </c>
      <c r="E81" s="50">
        <f ca="1">CHOOSE(tblFY1st[[#This Row],[Month]],1,1,1,2,2,2,3,3,3,4,4,4)</f>
        <v>4</v>
      </c>
      <c r="F81" s="83">
        <f ca="1">YEAR(tblFY1st[[#This Row],[Date]])+IF(MONTH(tblFY1st[[#This Row],[Date]])&gt;=MONTH(YS_1),1,0)</f>
        <v>2024</v>
      </c>
      <c r="G81" s="50">
        <f ca="1">IF(MONTH(tblFY1st[[#This Row],[Date]])&gt;=MONTH(YS_1),MONTH(tblFY1st[[#This Row],[Date]])-MONTH(YS_1),12-MONTH(YS_1)+MONTH(tblFY1st[[#This Row],[Date]]))+1</f>
        <v>11</v>
      </c>
      <c r="H81" s="50">
        <f ca="1">CHOOSE(tblFY1st[[#This Row],[FMonth]],1,1,1,2,2,2,3,3,3,4,4,4)</f>
        <v>4</v>
      </c>
      <c r="J81" s="20">
        <f t="shared" ca="1" si="4"/>
        <v>45591</v>
      </c>
      <c r="K81" s="50">
        <f ca="1">YEAR(tblFYNot1st[[#This Row],[Date]])</f>
        <v>2024</v>
      </c>
      <c r="L81" s="50">
        <f ca="1">MONTH(tblFYNot1st[[#This Row],[Date]])</f>
        <v>10</v>
      </c>
      <c r="M81" s="50">
        <f ca="1">CHOOSE(tblFYNot1st[[#This Row],[Month]],1,1,1,2,2,2,3,3,3,4,4,4)</f>
        <v>4</v>
      </c>
      <c r="N81" s="50">
        <f ca="1">IF(MONTH(tblFYNot1st[[#This Row],[Date]]-DAY(YS_2)+1)&gt;=MONTH(YS_2),MONTH(tblFYNot1st[[#This Row],[Date]]-DAY(YS_2)+1)-MONTH(YS_2),12-MONTH(YS_2)+MONTH(tblFYNot1st[[#This Row],[Date]]-DAY(YS_2)+1))+1</f>
        <v>7</v>
      </c>
      <c r="O81" s="50">
        <f ca="1">_xlfn.LET(_xlpm.MO,MONTH(tblFYNot1st[[#This Row],[Date]]-DAY(YS_2)+1),IF(_xlpm.MO&gt;=MONTH(YS_2),_xlpm.MO-MONTH(YS_2),12-MONTH(YS_2)+_xlpm.MO)+1)</f>
        <v>7</v>
      </c>
      <c r="P81" s="83">
        <f ca="1">YEAR(tblFYNot1st[[#This Row],[Date]])+IF(MONTH(tblFYNot1st[[#This Row],[Date]])&gt;=MONTH(YS_1),1,0)</f>
        <v>2024</v>
      </c>
      <c r="Q81" s="50">
        <f ca="1">CHOOSE(tblFYNot1st[[#This Row],[FMonth]],1,1,1,2,2,2,3,3,3,4,4,4)</f>
        <v>3</v>
      </c>
    </row>
    <row r="82" spans="2:17" x14ac:dyDescent="0.25">
      <c r="B82" s="20">
        <f t="shared" ca="1" si="3"/>
        <v>45606</v>
      </c>
      <c r="C82" s="50">
        <f ca="1">YEAR(tblFY1st[[#This Row],[Date]])</f>
        <v>2024</v>
      </c>
      <c r="D82" s="50">
        <f ca="1">MONTH(tblFY1st[[#This Row],[Date]])</f>
        <v>11</v>
      </c>
      <c r="E82" s="50">
        <f ca="1">CHOOSE(tblFY1st[[#This Row],[Month]],1,1,1,2,2,2,3,3,3,4,4,4)</f>
        <v>4</v>
      </c>
      <c r="F82" s="83">
        <f ca="1">YEAR(tblFY1st[[#This Row],[Date]])+IF(MONTH(tblFY1st[[#This Row],[Date]])&gt;=MONTH(YS_1),1,0)</f>
        <v>2024</v>
      </c>
      <c r="G82" s="50">
        <f ca="1">IF(MONTH(tblFY1st[[#This Row],[Date]])&gt;=MONTH(YS_1),MONTH(tblFY1st[[#This Row],[Date]])-MONTH(YS_1),12-MONTH(YS_1)+MONTH(tblFY1st[[#This Row],[Date]]))+1</f>
        <v>12</v>
      </c>
      <c r="H82" s="50">
        <f ca="1">CHOOSE(tblFY1st[[#This Row],[FMonth]],1,1,1,2,2,2,3,3,3,4,4,4)</f>
        <v>4</v>
      </c>
      <c r="J82" s="20">
        <f t="shared" ca="1" si="4"/>
        <v>45606</v>
      </c>
      <c r="K82" s="50">
        <f ca="1">YEAR(tblFYNot1st[[#This Row],[Date]])</f>
        <v>2024</v>
      </c>
      <c r="L82" s="50">
        <f ca="1">MONTH(tblFYNot1st[[#This Row],[Date]])</f>
        <v>11</v>
      </c>
      <c r="M82" s="50">
        <f ca="1">CHOOSE(tblFYNot1st[[#This Row],[Month]],1,1,1,2,2,2,3,3,3,4,4,4)</f>
        <v>4</v>
      </c>
      <c r="N82" s="50">
        <f ca="1">IF(MONTH(tblFYNot1st[[#This Row],[Date]]-DAY(YS_2)+1)&gt;=MONTH(YS_2),MONTH(tblFYNot1st[[#This Row],[Date]]-DAY(YS_2)+1)-MONTH(YS_2),12-MONTH(YS_2)+MONTH(tblFYNot1st[[#This Row],[Date]]-DAY(YS_2)+1))+1</f>
        <v>8</v>
      </c>
      <c r="O82" s="50">
        <f ca="1">_xlfn.LET(_xlpm.MO,MONTH(tblFYNot1st[[#This Row],[Date]]-DAY(YS_2)+1),IF(_xlpm.MO&gt;=MONTH(YS_2),_xlpm.MO-MONTH(YS_2),12-MONTH(YS_2)+_xlpm.MO)+1)</f>
        <v>8</v>
      </c>
      <c r="P82" s="83">
        <f ca="1">YEAR(tblFYNot1st[[#This Row],[Date]])+IF(MONTH(tblFYNot1st[[#This Row],[Date]])&gt;=MONTH(YS_1),1,0)</f>
        <v>2024</v>
      </c>
      <c r="Q82" s="50">
        <f ca="1">CHOOSE(tblFYNot1st[[#This Row],[FMonth]],1,1,1,2,2,2,3,3,3,4,4,4)</f>
        <v>3</v>
      </c>
    </row>
    <row r="83" spans="2:17" x14ac:dyDescent="0.25">
      <c r="B83" s="20">
        <f t="shared" ca="1" si="3"/>
        <v>45621</v>
      </c>
      <c r="C83" s="50">
        <f ca="1">YEAR(tblFY1st[[#This Row],[Date]])</f>
        <v>2024</v>
      </c>
      <c r="D83" s="50">
        <f ca="1">MONTH(tblFY1st[[#This Row],[Date]])</f>
        <v>11</v>
      </c>
      <c r="E83" s="50">
        <f ca="1">CHOOSE(tblFY1st[[#This Row],[Month]],1,1,1,2,2,2,3,3,3,4,4,4)</f>
        <v>4</v>
      </c>
      <c r="F83" s="83">
        <f ca="1">YEAR(tblFY1st[[#This Row],[Date]])+IF(MONTH(tblFY1st[[#This Row],[Date]])&gt;=MONTH(YS_1),1,0)</f>
        <v>2024</v>
      </c>
      <c r="G83" s="50">
        <f ca="1">IF(MONTH(tblFY1st[[#This Row],[Date]])&gt;=MONTH(YS_1),MONTH(tblFY1st[[#This Row],[Date]])-MONTH(YS_1),12-MONTH(YS_1)+MONTH(tblFY1st[[#This Row],[Date]]))+1</f>
        <v>12</v>
      </c>
      <c r="H83" s="50">
        <f ca="1">CHOOSE(tblFY1st[[#This Row],[FMonth]],1,1,1,2,2,2,3,3,3,4,4,4)</f>
        <v>4</v>
      </c>
      <c r="J83" s="20">
        <f t="shared" ca="1" si="4"/>
        <v>45621</v>
      </c>
      <c r="K83" s="50">
        <f ca="1">YEAR(tblFYNot1st[[#This Row],[Date]])</f>
        <v>2024</v>
      </c>
      <c r="L83" s="50">
        <f ca="1">MONTH(tblFYNot1st[[#This Row],[Date]])</f>
        <v>11</v>
      </c>
      <c r="M83" s="50">
        <f ca="1">CHOOSE(tblFYNot1st[[#This Row],[Month]],1,1,1,2,2,2,3,3,3,4,4,4)</f>
        <v>4</v>
      </c>
      <c r="N83" s="50">
        <f ca="1">IF(MONTH(tblFYNot1st[[#This Row],[Date]]-DAY(YS_2)+1)&gt;=MONTH(YS_2),MONTH(tblFYNot1st[[#This Row],[Date]]-DAY(YS_2)+1)-MONTH(YS_2),12-MONTH(YS_2)+MONTH(tblFYNot1st[[#This Row],[Date]]-DAY(YS_2)+1))+1</f>
        <v>8</v>
      </c>
      <c r="O83" s="50">
        <f ca="1">_xlfn.LET(_xlpm.MO,MONTH(tblFYNot1st[[#This Row],[Date]]-DAY(YS_2)+1),IF(_xlpm.MO&gt;=MONTH(YS_2),_xlpm.MO-MONTH(YS_2),12-MONTH(YS_2)+_xlpm.MO)+1)</f>
        <v>8</v>
      </c>
      <c r="P83" s="83">
        <f ca="1">YEAR(tblFYNot1st[[#This Row],[Date]])+IF(MONTH(tblFYNot1st[[#This Row],[Date]])&gt;=MONTH(YS_1),1,0)</f>
        <v>2024</v>
      </c>
      <c r="Q83" s="50">
        <f ca="1">CHOOSE(tblFYNot1st[[#This Row],[FMonth]],1,1,1,2,2,2,3,3,3,4,4,4)</f>
        <v>3</v>
      </c>
    </row>
    <row r="84" spans="2:17" x14ac:dyDescent="0.25">
      <c r="B84" s="20">
        <f t="shared" ca="1" si="3"/>
        <v>45636</v>
      </c>
      <c r="C84" s="50">
        <f ca="1">YEAR(tblFY1st[[#This Row],[Date]])</f>
        <v>2024</v>
      </c>
      <c r="D84" s="50">
        <f ca="1">MONTH(tblFY1st[[#This Row],[Date]])</f>
        <v>12</v>
      </c>
      <c r="E84" s="50">
        <f ca="1">CHOOSE(tblFY1st[[#This Row],[Month]],1,1,1,2,2,2,3,3,3,4,4,4)</f>
        <v>4</v>
      </c>
      <c r="F84" s="83">
        <f ca="1">YEAR(tblFY1st[[#This Row],[Date]])+IF(MONTH(tblFY1st[[#This Row],[Date]])&gt;=MONTH(YS_1),1,0)</f>
        <v>2025</v>
      </c>
      <c r="G84" s="50">
        <f ca="1">IF(MONTH(tblFY1st[[#This Row],[Date]])&gt;=MONTH(YS_1),MONTH(tblFY1st[[#This Row],[Date]])-MONTH(YS_1),12-MONTH(YS_1)+MONTH(tblFY1st[[#This Row],[Date]]))+1</f>
        <v>1</v>
      </c>
      <c r="H84" s="50">
        <f ca="1">CHOOSE(tblFY1st[[#This Row],[FMonth]],1,1,1,2,2,2,3,3,3,4,4,4)</f>
        <v>1</v>
      </c>
      <c r="J84" s="20">
        <f t="shared" ca="1" si="4"/>
        <v>45636</v>
      </c>
      <c r="K84" s="50">
        <f ca="1">YEAR(tblFYNot1st[[#This Row],[Date]])</f>
        <v>2024</v>
      </c>
      <c r="L84" s="50">
        <f ca="1">MONTH(tblFYNot1st[[#This Row],[Date]])</f>
        <v>12</v>
      </c>
      <c r="M84" s="50">
        <f ca="1">CHOOSE(tblFYNot1st[[#This Row],[Month]],1,1,1,2,2,2,3,3,3,4,4,4)</f>
        <v>4</v>
      </c>
      <c r="N84" s="50">
        <f ca="1">IF(MONTH(tblFYNot1st[[#This Row],[Date]]-DAY(YS_2)+1)&gt;=MONTH(YS_2),MONTH(tblFYNot1st[[#This Row],[Date]]-DAY(YS_2)+1)-MONTH(YS_2),12-MONTH(YS_2)+MONTH(tblFYNot1st[[#This Row],[Date]]-DAY(YS_2)+1))+1</f>
        <v>9</v>
      </c>
      <c r="O84" s="50">
        <f ca="1">_xlfn.LET(_xlpm.MO,MONTH(tblFYNot1st[[#This Row],[Date]]-DAY(YS_2)+1),IF(_xlpm.MO&gt;=MONTH(YS_2),_xlpm.MO-MONTH(YS_2),12-MONTH(YS_2)+_xlpm.MO)+1)</f>
        <v>9</v>
      </c>
      <c r="P84" s="83">
        <f ca="1">YEAR(tblFYNot1st[[#This Row],[Date]])+IF(MONTH(tblFYNot1st[[#This Row],[Date]])&gt;=MONTH(YS_1),1,0)</f>
        <v>2025</v>
      </c>
      <c r="Q84" s="50">
        <f ca="1">CHOOSE(tblFYNot1st[[#This Row],[FMonth]],1,1,1,2,2,2,3,3,3,4,4,4)</f>
        <v>3</v>
      </c>
    </row>
    <row r="85" spans="2:17" x14ac:dyDescent="0.25">
      <c r="B85" s="20">
        <f t="shared" ca="1" si="3"/>
        <v>45651</v>
      </c>
      <c r="C85" s="50">
        <f ca="1">YEAR(tblFY1st[[#This Row],[Date]])</f>
        <v>2024</v>
      </c>
      <c r="D85" s="50">
        <f ca="1">MONTH(tblFY1st[[#This Row],[Date]])</f>
        <v>12</v>
      </c>
      <c r="E85" s="50">
        <f ca="1">CHOOSE(tblFY1st[[#This Row],[Month]],1,1,1,2,2,2,3,3,3,4,4,4)</f>
        <v>4</v>
      </c>
      <c r="F85" s="83">
        <f ca="1">YEAR(tblFY1st[[#This Row],[Date]])+IF(MONTH(tblFY1st[[#This Row],[Date]])&gt;=MONTH(YS_1),1,0)</f>
        <v>2025</v>
      </c>
      <c r="G85" s="50">
        <f ca="1">IF(MONTH(tblFY1st[[#This Row],[Date]])&gt;=MONTH(YS_1),MONTH(tblFY1st[[#This Row],[Date]])-MONTH(YS_1),12-MONTH(YS_1)+MONTH(tblFY1st[[#This Row],[Date]]))+1</f>
        <v>1</v>
      </c>
      <c r="H85" s="50">
        <f ca="1">CHOOSE(tblFY1st[[#This Row],[FMonth]],1,1,1,2,2,2,3,3,3,4,4,4)</f>
        <v>1</v>
      </c>
      <c r="J85" s="20">
        <f t="shared" ca="1" si="4"/>
        <v>45651</v>
      </c>
      <c r="K85" s="50">
        <f ca="1">YEAR(tblFYNot1st[[#This Row],[Date]])</f>
        <v>2024</v>
      </c>
      <c r="L85" s="50">
        <f ca="1">MONTH(tblFYNot1st[[#This Row],[Date]])</f>
        <v>12</v>
      </c>
      <c r="M85" s="50">
        <f ca="1">CHOOSE(tblFYNot1st[[#This Row],[Month]],1,1,1,2,2,2,3,3,3,4,4,4)</f>
        <v>4</v>
      </c>
      <c r="N85" s="50">
        <f ca="1">IF(MONTH(tblFYNot1st[[#This Row],[Date]]-DAY(YS_2)+1)&gt;=MONTH(YS_2),MONTH(tblFYNot1st[[#This Row],[Date]]-DAY(YS_2)+1)-MONTH(YS_2),12-MONTH(YS_2)+MONTH(tblFYNot1st[[#This Row],[Date]]-DAY(YS_2)+1))+1</f>
        <v>9</v>
      </c>
      <c r="O85" s="50">
        <f ca="1">_xlfn.LET(_xlpm.MO,MONTH(tblFYNot1st[[#This Row],[Date]]-DAY(YS_2)+1),IF(_xlpm.MO&gt;=MONTH(YS_2),_xlpm.MO-MONTH(YS_2),12-MONTH(YS_2)+_xlpm.MO)+1)</f>
        <v>9</v>
      </c>
      <c r="P85" s="83">
        <f ca="1">YEAR(tblFYNot1st[[#This Row],[Date]])+IF(MONTH(tblFYNot1st[[#This Row],[Date]])&gt;=MONTH(YS_1),1,0)</f>
        <v>2025</v>
      </c>
      <c r="Q85" s="50">
        <f ca="1">CHOOSE(tblFYNot1st[[#This Row],[FMonth]],1,1,1,2,2,2,3,3,3,4,4,4)</f>
        <v>3</v>
      </c>
    </row>
    <row r="86" spans="2:17" x14ac:dyDescent="0.25">
      <c r="B86" s="20">
        <f t="shared" ca="1" si="3"/>
        <v>45666</v>
      </c>
      <c r="C86" s="50">
        <f ca="1">YEAR(tblFY1st[[#This Row],[Date]])</f>
        <v>2025</v>
      </c>
      <c r="D86" s="50">
        <f ca="1">MONTH(tblFY1st[[#This Row],[Date]])</f>
        <v>1</v>
      </c>
      <c r="E86" s="50">
        <f ca="1">CHOOSE(tblFY1st[[#This Row],[Month]],1,1,1,2,2,2,3,3,3,4,4,4)</f>
        <v>1</v>
      </c>
      <c r="F86" s="83">
        <f ca="1">YEAR(tblFY1st[[#This Row],[Date]])+IF(MONTH(tblFY1st[[#This Row],[Date]])&gt;=MONTH(YS_1),1,0)</f>
        <v>2025</v>
      </c>
      <c r="G86" s="50">
        <f ca="1">IF(MONTH(tblFY1st[[#This Row],[Date]])&gt;=MONTH(YS_1),MONTH(tblFY1st[[#This Row],[Date]])-MONTH(YS_1),12-MONTH(YS_1)+MONTH(tblFY1st[[#This Row],[Date]]))+1</f>
        <v>2</v>
      </c>
      <c r="H86" s="50">
        <f ca="1">CHOOSE(tblFY1st[[#This Row],[FMonth]],1,1,1,2,2,2,3,3,3,4,4,4)</f>
        <v>1</v>
      </c>
      <c r="J86" s="20">
        <f t="shared" ca="1" si="4"/>
        <v>45666</v>
      </c>
      <c r="K86" s="50">
        <f ca="1">YEAR(tblFYNot1st[[#This Row],[Date]])</f>
        <v>2025</v>
      </c>
      <c r="L86" s="50">
        <f ca="1">MONTH(tblFYNot1st[[#This Row],[Date]])</f>
        <v>1</v>
      </c>
      <c r="M86" s="50">
        <f ca="1">CHOOSE(tblFYNot1st[[#This Row],[Month]],1,1,1,2,2,2,3,3,3,4,4,4)</f>
        <v>1</v>
      </c>
      <c r="N86" s="50">
        <f ca="1">IF(MONTH(tblFYNot1st[[#This Row],[Date]]-DAY(YS_2)+1)&gt;=MONTH(YS_2),MONTH(tblFYNot1st[[#This Row],[Date]]-DAY(YS_2)+1)-MONTH(YS_2),12-MONTH(YS_2)+MONTH(tblFYNot1st[[#This Row],[Date]]-DAY(YS_2)+1))+1</f>
        <v>10</v>
      </c>
      <c r="O86" s="50">
        <f ca="1">_xlfn.LET(_xlpm.MO,MONTH(tblFYNot1st[[#This Row],[Date]]-DAY(YS_2)+1),IF(_xlpm.MO&gt;=MONTH(YS_2),_xlpm.MO-MONTH(YS_2),12-MONTH(YS_2)+_xlpm.MO)+1)</f>
        <v>10</v>
      </c>
      <c r="P86" s="83">
        <f ca="1">YEAR(tblFYNot1st[[#This Row],[Date]])+IF(MONTH(tblFYNot1st[[#This Row],[Date]])&gt;=MONTH(YS_1),1,0)</f>
        <v>2025</v>
      </c>
      <c r="Q86" s="50">
        <f ca="1">CHOOSE(tblFYNot1st[[#This Row],[FMonth]],1,1,1,2,2,2,3,3,3,4,4,4)</f>
        <v>4</v>
      </c>
    </row>
    <row r="87" spans="2:17" x14ac:dyDescent="0.25">
      <c r="B87" s="20">
        <f t="shared" ca="1" si="3"/>
        <v>45681</v>
      </c>
      <c r="C87" s="50">
        <f ca="1">YEAR(tblFY1st[[#This Row],[Date]])</f>
        <v>2025</v>
      </c>
      <c r="D87" s="50">
        <f ca="1">MONTH(tblFY1st[[#This Row],[Date]])</f>
        <v>1</v>
      </c>
      <c r="E87" s="50">
        <f ca="1">CHOOSE(tblFY1st[[#This Row],[Month]],1,1,1,2,2,2,3,3,3,4,4,4)</f>
        <v>1</v>
      </c>
      <c r="F87" s="83">
        <f ca="1">YEAR(tblFY1st[[#This Row],[Date]])+IF(MONTH(tblFY1st[[#This Row],[Date]])&gt;=MONTH(YS_1),1,0)</f>
        <v>2025</v>
      </c>
      <c r="G87" s="50">
        <f ca="1">IF(MONTH(tblFY1st[[#This Row],[Date]])&gt;=MONTH(YS_1),MONTH(tblFY1st[[#This Row],[Date]])-MONTH(YS_1),12-MONTH(YS_1)+MONTH(tblFY1st[[#This Row],[Date]]))+1</f>
        <v>2</v>
      </c>
      <c r="H87" s="50">
        <f ca="1">CHOOSE(tblFY1st[[#This Row],[FMonth]],1,1,1,2,2,2,3,3,3,4,4,4)</f>
        <v>1</v>
      </c>
      <c r="J87" s="20">
        <f t="shared" ca="1" si="4"/>
        <v>45681</v>
      </c>
      <c r="K87" s="50">
        <f ca="1">YEAR(tblFYNot1st[[#This Row],[Date]])</f>
        <v>2025</v>
      </c>
      <c r="L87" s="50">
        <f ca="1">MONTH(tblFYNot1st[[#This Row],[Date]])</f>
        <v>1</v>
      </c>
      <c r="M87" s="50">
        <f ca="1">CHOOSE(tblFYNot1st[[#This Row],[Month]],1,1,1,2,2,2,3,3,3,4,4,4)</f>
        <v>1</v>
      </c>
      <c r="N87" s="50">
        <f ca="1">IF(MONTH(tblFYNot1st[[#This Row],[Date]]-DAY(YS_2)+1)&gt;=MONTH(YS_2),MONTH(tblFYNot1st[[#This Row],[Date]]-DAY(YS_2)+1)-MONTH(YS_2),12-MONTH(YS_2)+MONTH(tblFYNot1st[[#This Row],[Date]]-DAY(YS_2)+1))+1</f>
        <v>10</v>
      </c>
      <c r="O87" s="50">
        <f ca="1">_xlfn.LET(_xlpm.MO,MONTH(tblFYNot1st[[#This Row],[Date]]-DAY(YS_2)+1),IF(_xlpm.MO&gt;=MONTH(YS_2),_xlpm.MO-MONTH(YS_2),12-MONTH(YS_2)+_xlpm.MO)+1)</f>
        <v>10</v>
      </c>
      <c r="P87" s="83">
        <f ca="1">YEAR(tblFYNot1st[[#This Row],[Date]])+IF(MONTH(tblFYNot1st[[#This Row],[Date]])&gt;=MONTH(YS_1),1,0)</f>
        <v>2025</v>
      </c>
      <c r="Q87" s="50">
        <f ca="1">CHOOSE(tblFYNot1st[[#This Row],[FMonth]],1,1,1,2,2,2,3,3,3,4,4,4)</f>
        <v>4</v>
      </c>
    </row>
    <row r="88" spans="2:17" x14ac:dyDescent="0.25">
      <c r="B88" s="20">
        <f t="shared" ca="1" si="3"/>
        <v>45696</v>
      </c>
      <c r="C88" s="50">
        <f ca="1">YEAR(tblFY1st[[#This Row],[Date]])</f>
        <v>2025</v>
      </c>
      <c r="D88" s="50">
        <f ca="1">MONTH(tblFY1st[[#This Row],[Date]])</f>
        <v>2</v>
      </c>
      <c r="E88" s="50">
        <f ca="1">CHOOSE(tblFY1st[[#This Row],[Month]],1,1,1,2,2,2,3,3,3,4,4,4)</f>
        <v>1</v>
      </c>
      <c r="F88" s="83">
        <f ca="1">YEAR(tblFY1st[[#This Row],[Date]])+IF(MONTH(tblFY1st[[#This Row],[Date]])&gt;=MONTH(YS_1),1,0)</f>
        <v>2025</v>
      </c>
      <c r="G88" s="50">
        <f ca="1">IF(MONTH(tblFY1st[[#This Row],[Date]])&gt;=MONTH(YS_1),MONTH(tblFY1st[[#This Row],[Date]])-MONTH(YS_1),12-MONTH(YS_1)+MONTH(tblFY1st[[#This Row],[Date]]))+1</f>
        <v>3</v>
      </c>
      <c r="H88" s="50">
        <f ca="1">CHOOSE(tblFY1st[[#This Row],[FMonth]],1,1,1,2,2,2,3,3,3,4,4,4)</f>
        <v>1</v>
      </c>
      <c r="J88" s="20">
        <f t="shared" ca="1" si="4"/>
        <v>45696</v>
      </c>
      <c r="K88" s="50">
        <f ca="1">YEAR(tblFYNot1st[[#This Row],[Date]])</f>
        <v>2025</v>
      </c>
      <c r="L88" s="50">
        <f ca="1">MONTH(tblFYNot1st[[#This Row],[Date]])</f>
        <v>2</v>
      </c>
      <c r="M88" s="50">
        <f ca="1">CHOOSE(tblFYNot1st[[#This Row],[Month]],1,1,1,2,2,2,3,3,3,4,4,4)</f>
        <v>1</v>
      </c>
      <c r="N88" s="50">
        <f ca="1">IF(MONTH(tblFYNot1st[[#This Row],[Date]]-DAY(YS_2)+1)&gt;=MONTH(YS_2),MONTH(tblFYNot1st[[#This Row],[Date]]-DAY(YS_2)+1)-MONTH(YS_2),12-MONTH(YS_2)+MONTH(tblFYNot1st[[#This Row],[Date]]-DAY(YS_2)+1))+1</f>
        <v>11</v>
      </c>
      <c r="O88" s="50">
        <f ca="1">_xlfn.LET(_xlpm.MO,MONTH(tblFYNot1st[[#This Row],[Date]]-DAY(YS_2)+1),IF(_xlpm.MO&gt;=MONTH(YS_2),_xlpm.MO-MONTH(YS_2),12-MONTH(YS_2)+_xlpm.MO)+1)</f>
        <v>11</v>
      </c>
      <c r="P88" s="83">
        <f ca="1">YEAR(tblFYNot1st[[#This Row],[Date]])+IF(MONTH(tblFYNot1st[[#This Row],[Date]])&gt;=MONTH(YS_1),1,0)</f>
        <v>2025</v>
      </c>
      <c r="Q88" s="50">
        <f ca="1">CHOOSE(tblFYNot1st[[#This Row],[FMonth]],1,1,1,2,2,2,3,3,3,4,4,4)</f>
        <v>4</v>
      </c>
    </row>
    <row r="89" spans="2:17" x14ac:dyDescent="0.25">
      <c r="B89" s="20">
        <f t="shared" ca="1" si="3"/>
        <v>45711</v>
      </c>
      <c r="C89" s="50">
        <f ca="1">YEAR(tblFY1st[[#This Row],[Date]])</f>
        <v>2025</v>
      </c>
      <c r="D89" s="50">
        <f ca="1">MONTH(tblFY1st[[#This Row],[Date]])</f>
        <v>2</v>
      </c>
      <c r="E89" s="50">
        <f ca="1">CHOOSE(tblFY1st[[#This Row],[Month]],1,1,1,2,2,2,3,3,3,4,4,4)</f>
        <v>1</v>
      </c>
      <c r="F89" s="83">
        <f ca="1">YEAR(tblFY1st[[#This Row],[Date]])+IF(MONTH(tblFY1st[[#This Row],[Date]])&gt;=MONTH(YS_1),1,0)</f>
        <v>2025</v>
      </c>
      <c r="G89" s="50">
        <f ca="1">IF(MONTH(tblFY1st[[#This Row],[Date]])&gt;=MONTH(YS_1),MONTH(tblFY1st[[#This Row],[Date]])-MONTH(YS_1),12-MONTH(YS_1)+MONTH(tblFY1st[[#This Row],[Date]]))+1</f>
        <v>3</v>
      </c>
      <c r="H89" s="50">
        <f ca="1">CHOOSE(tblFY1st[[#This Row],[FMonth]],1,1,1,2,2,2,3,3,3,4,4,4)</f>
        <v>1</v>
      </c>
      <c r="J89" s="20">
        <f t="shared" ca="1" si="4"/>
        <v>45711</v>
      </c>
      <c r="K89" s="50">
        <f ca="1">YEAR(tblFYNot1st[[#This Row],[Date]])</f>
        <v>2025</v>
      </c>
      <c r="L89" s="50">
        <f ca="1">MONTH(tblFYNot1st[[#This Row],[Date]])</f>
        <v>2</v>
      </c>
      <c r="M89" s="50">
        <f ca="1">CHOOSE(tblFYNot1st[[#This Row],[Month]],1,1,1,2,2,2,3,3,3,4,4,4)</f>
        <v>1</v>
      </c>
      <c r="N89" s="50">
        <f ca="1">IF(MONTH(tblFYNot1st[[#This Row],[Date]]-DAY(YS_2)+1)&gt;=MONTH(YS_2),MONTH(tblFYNot1st[[#This Row],[Date]]-DAY(YS_2)+1)-MONTH(YS_2),12-MONTH(YS_2)+MONTH(tblFYNot1st[[#This Row],[Date]]-DAY(YS_2)+1))+1</f>
        <v>11</v>
      </c>
      <c r="O89" s="50">
        <f ca="1">_xlfn.LET(_xlpm.MO,MONTH(tblFYNot1st[[#This Row],[Date]]-DAY(YS_2)+1),IF(_xlpm.MO&gt;=MONTH(YS_2),_xlpm.MO-MONTH(YS_2),12-MONTH(YS_2)+_xlpm.MO)+1)</f>
        <v>11</v>
      </c>
      <c r="P89" s="83">
        <f ca="1">YEAR(tblFYNot1st[[#This Row],[Date]])+IF(MONTH(tblFYNot1st[[#This Row],[Date]])&gt;=MONTH(YS_1),1,0)</f>
        <v>2025</v>
      </c>
      <c r="Q89" s="50">
        <f ca="1">CHOOSE(tblFYNot1st[[#This Row],[FMonth]],1,1,1,2,2,2,3,3,3,4,4,4)</f>
        <v>4</v>
      </c>
    </row>
    <row r="90" spans="2:17" x14ac:dyDescent="0.25">
      <c r="B90" s="20">
        <f t="shared" ca="1" si="3"/>
        <v>45726</v>
      </c>
      <c r="C90" s="50">
        <f ca="1">YEAR(tblFY1st[[#This Row],[Date]])</f>
        <v>2025</v>
      </c>
      <c r="D90" s="50">
        <f ca="1">MONTH(tblFY1st[[#This Row],[Date]])</f>
        <v>3</v>
      </c>
      <c r="E90" s="50">
        <f ca="1">CHOOSE(tblFY1st[[#This Row],[Month]],1,1,1,2,2,2,3,3,3,4,4,4)</f>
        <v>1</v>
      </c>
      <c r="F90" s="83">
        <f ca="1">YEAR(tblFY1st[[#This Row],[Date]])+IF(MONTH(tblFY1st[[#This Row],[Date]])&gt;=MONTH(YS_1),1,0)</f>
        <v>2025</v>
      </c>
      <c r="G90" s="50">
        <f ca="1">IF(MONTH(tblFY1st[[#This Row],[Date]])&gt;=MONTH(YS_1),MONTH(tblFY1st[[#This Row],[Date]])-MONTH(YS_1),12-MONTH(YS_1)+MONTH(tblFY1st[[#This Row],[Date]]))+1</f>
        <v>4</v>
      </c>
      <c r="H90" s="50">
        <f ca="1">CHOOSE(tblFY1st[[#This Row],[FMonth]],1,1,1,2,2,2,3,3,3,4,4,4)</f>
        <v>2</v>
      </c>
      <c r="J90" s="20">
        <f t="shared" ca="1" si="4"/>
        <v>45726</v>
      </c>
      <c r="K90" s="50">
        <f ca="1">YEAR(tblFYNot1st[[#This Row],[Date]])</f>
        <v>2025</v>
      </c>
      <c r="L90" s="50">
        <f ca="1">MONTH(tblFYNot1st[[#This Row],[Date]])</f>
        <v>3</v>
      </c>
      <c r="M90" s="50">
        <f ca="1">CHOOSE(tblFYNot1st[[#This Row],[Month]],1,1,1,2,2,2,3,3,3,4,4,4)</f>
        <v>1</v>
      </c>
      <c r="N90" s="50">
        <f ca="1">IF(MONTH(tblFYNot1st[[#This Row],[Date]]-DAY(YS_2)+1)&gt;=MONTH(YS_2),MONTH(tblFYNot1st[[#This Row],[Date]]-DAY(YS_2)+1)-MONTH(YS_2),12-MONTH(YS_2)+MONTH(tblFYNot1st[[#This Row],[Date]]-DAY(YS_2)+1))+1</f>
        <v>12</v>
      </c>
      <c r="O90" s="50">
        <f ca="1">_xlfn.LET(_xlpm.MO,MONTH(tblFYNot1st[[#This Row],[Date]]-DAY(YS_2)+1),IF(_xlpm.MO&gt;=MONTH(YS_2),_xlpm.MO-MONTH(YS_2),12-MONTH(YS_2)+_xlpm.MO)+1)</f>
        <v>12</v>
      </c>
      <c r="P90" s="83">
        <f ca="1">YEAR(tblFYNot1st[[#This Row],[Date]])+IF(MONTH(tblFYNot1st[[#This Row],[Date]])&gt;=MONTH(YS_1),1,0)</f>
        <v>2025</v>
      </c>
      <c r="Q90" s="50">
        <f ca="1">CHOOSE(tblFYNot1st[[#This Row],[FMonth]],1,1,1,2,2,2,3,3,3,4,4,4)</f>
        <v>4</v>
      </c>
    </row>
    <row r="91" spans="2:17" x14ac:dyDescent="0.25">
      <c r="B91" s="20">
        <f t="shared" ca="1" si="3"/>
        <v>45741</v>
      </c>
      <c r="C91" s="50">
        <f ca="1">YEAR(tblFY1st[[#This Row],[Date]])</f>
        <v>2025</v>
      </c>
      <c r="D91" s="50">
        <f ca="1">MONTH(tblFY1st[[#This Row],[Date]])</f>
        <v>3</v>
      </c>
      <c r="E91" s="50">
        <f ca="1">CHOOSE(tblFY1st[[#This Row],[Month]],1,1,1,2,2,2,3,3,3,4,4,4)</f>
        <v>1</v>
      </c>
      <c r="F91" s="83">
        <f ca="1">YEAR(tblFY1st[[#This Row],[Date]])+IF(MONTH(tblFY1st[[#This Row],[Date]])&gt;=MONTH(YS_1),1,0)</f>
        <v>2025</v>
      </c>
      <c r="G91" s="50">
        <f ca="1">IF(MONTH(tblFY1st[[#This Row],[Date]])&gt;=MONTH(YS_1),MONTH(tblFY1st[[#This Row],[Date]])-MONTH(YS_1),12-MONTH(YS_1)+MONTH(tblFY1st[[#This Row],[Date]]))+1</f>
        <v>4</v>
      </c>
      <c r="H91" s="50">
        <f ca="1">CHOOSE(tblFY1st[[#This Row],[FMonth]],1,1,1,2,2,2,3,3,3,4,4,4)</f>
        <v>2</v>
      </c>
      <c r="J91" s="20">
        <f t="shared" ca="1" si="4"/>
        <v>45741</v>
      </c>
      <c r="K91" s="50">
        <f ca="1">YEAR(tblFYNot1st[[#This Row],[Date]])</f>
        <v>2025</v>
      </c>
      <c r="L91" s="50">
        <f ca="1">MONTH(tblFYNot1st[[#This Row],[Date]])</f>
        <v>3</v>
      </c>
      <c r="M91" s="50">
        <f ca="1">CHOOSE(tblFYNot1st[[#This Row],[Month]],1,1,1,2,2,2,3,3,3,4,4,4)</f>
        <v>1</v>
      </c>
      <c r="N91" s="50">
        <f ca="1">IF(MONTH(tblFYNot1st[[#This Row],[Date]]-DAY(YS_2)+1)&gt;=MONTH(YS_2),MONTH(tblFYNot1st[[#This Row],[Date]]-DAY(YS_2)+1)-MONTH(YS_2),12-MONTH(YS_2)+MONTH(tblFYNot1st[[#This Row],[Date]]-DAY(YS_2)+1))+1</f>
        <v>12</v>
      </c>
      <c r="O91" s="50">
        <f ca="1">_xlfn.LET(_xlpm.MO,MONTH(tblFYNot1st[[#This Row],[Date]]-DAY(YS_2)+1),IF(_xlpm.MO&gt;=MONTH(YS_2),_xlpm.MO-MONTH(YS_2),12-MONTH(YS_2)+_xlpm.MO)+1)</f>
        <v>12</v>
      </c>
      <c r="P91" s="83">
        <f ca="1">YEAR(tblFYNot1st[[#This Row],[Date]])+IF(MONTH(tblFYNot1st[[#This Row],[Date]])&gt;=MONTH(YS_1),1,0)</f>
        <v>2025</v>
      </c>
      <c r="Q91" s="50">
        <f ca="1">CHOOSE(tblFYNot1st[[#This Row],[FMonth]],1,1,1,2,2,2,3,3,3,4,4,4)</f>
        <v>4</v>
      </c>
    </row>
    <row r="92" spans="2:17" x14ac:dyDescent="0.25">
      <c r="B92" s="20">
        <f t="shared" ca="1" si="3"/>
        <v>45756</v>
      </c>
      <c r="C92" s="50">
        <f ca="1">YEAR(tblFY1st[[#This Row],[Date]])</f>
        <v>2025</v>
      </c>
      <c r="D92" s="50">
        <f ca="1">MONTH(tblFY1st[[#This Row],[Date]])</f>
        <v>4</v>
      </c>
      <c r="E92" s="50">
        <f ca="1">CHOOSE(tblFY1st[[#This Row],[Month]],1,1,1,2,2,2,3,3,3,4,4,4)</f>
        <v>2</v>
      </c>
      <c r="F92" s="83">
        <f ca="1">YEAR(tblFY1st[[#This Row],[Date]])+IF(MONTH(tblFY1st[[#This Row],[Date]])&gt;=MONTH(YS_1),1,0)</f>
        <v>2025</v>
      </c>
      <c r="G92" s="50">
        <f ca="1">IF(MONTH(tblFY1st[[#This Row],[Date]])&gt;=MONTH(YS_1),MONTH(tblFY1st[[#This Row],[Date]])-MONTH(YS_1),12-MONTH(YS_1)+MONTH(tblFY1st[[#This Row],[Date]]))+1</f>
        <v>5</v>
      </c>
      <c r="H92" s="50">
        <f ca="1">CHOOSE(tblFY1st[[#This Row],[FMonth]],1,1,1,2,2,2,3,3,3,4,4,4)</f>
        <v>2</v>
      </c>
      <c r="J92" s="20">
        <f t="shared" ca="1" si="4"/>
        <v>45756</v>
      </c>
      <c r="K92" s="50">
        <f ca="1">YEAR(tblFYNot1st[[#This Row],[Date]])</f>
        <v>2025</v>
      </c>
      <c r="L92" s="50">
        <f ca="1">MONTH(tblFYNot1st[[#This Row],[Date]])</f>
        <v>4</v>
      </c>
      <c r="M92" s="50">
        <f ca="1">CHOOSE(tblFYNot1st[[#This Row],[Month]],1,1,1,2,2,2,3,3,3,4,4,4)</f>
        <v>2</v>
      </c>
      <c r="N92" s="50">
        <f ca="1">IF(MONTH(tblFYNot1st[[#This Row],[Date]]-DAY(YS_2)+1)&gt;=MONTH(YS_2),MONTH(tblFYNot1st[[#This Row],[Date]]-DAY(YS_2)+1)-MONTH(YS_2),12-MONTH(YS_2)+MONTH(tblFYNot1st[[#This Row],[Date]]-DAY(YS_2)+1))+1</f>
        <v>1</v>
      </c>
      <c r="O92" s="50">
        <f ca="1">_xlfn.LET(_xlpm.MO,MONTH(tblFYNot1st[[#This Row],[Date]]-DAY(YS_2)+1),IF(_xlpm.MO&gt;=MONTH(YS_2),_xlpm.MO-MONTH(YS_2),12-MONTH(YS_2)+_xlpm.MO)+1)</f>
        <v>1</v>
      </c>
      <c r="P92" s="83">
        <f ca="1">YEAR(tblFYNot1st[[#This Row],[Date]])+IF(MONTH(tblFYNot1st[[#This Row],[Date]])&gt;=MONTH(YS_1),1,0)</f>
        <v>2025</v>
      </c>
      <c r="Q92" s="50">
        <f ca="1">CHOOSE(tblFYNot1st[[#This Row],[FMonth]],1,1,1,2,2,2,3,3,3,4,4,4)</f>
        <v>1</v>
      </c>
    </row>
    <row r="93" spans="2:17" x14ac:dyDescent="0.25">
      <c r="B93" s="20">
        <f t="shared" ca="1" si="3"/>
        <v>45771</v>
      </c>
      <c r="C93" s="50">
        <f ca="1">YEAR(tblFY1st[[#This Row],[Date]])</f>
        <v>2025</v>
      </c>
      <c r="D93" s="50">
        <f ca="1">MONTH(tblFY1st[[#This Row],[Date]])</f>
        <v>4</v>
      </c>
      <c r="E93" s="50">
        <f ca="1">CHOOSE(tblFY1st[[#This Row],[Month]],1,1,1,2,2,2,3,3,3,4,4,4)</f>
        <v>2</v>
      </c>
      <c r="F93" s="83">
        <f ca="1">YEAR(tblFY1st[[#This Row],[Date]])+IF(MONTH(tblFY1st[[#This Row],[Date]])&gt;=MONTH(YS_1),1,0)</f>
        <v>2025</v>
      </c>
      <c r="G93" s="50">
        <f ca="1">IF(MONTH(tblFY1st[[#This Row],[Date]])&gt;=MONTH(YS_1),MONTH(tblFY1st[[#This Row],[Date]])-MONTH(YS_1),12-MONTH(YS_1)+MONTH(tblFY1st[[#This Row],[Date]]))+1</f>
        <v>5</v>
      </c>
      <c r="H93" s="50">
        <f ca="1">CHOOSE(tblFY1st[[#This Row],[FMonth]],1,1,1,2,2,2,3,3,3,4,4,4)</f>
        <v>2</v>
      </c>
      <c r="J93" s="20">
        <f t="shared" ca="1" si="4"/>
        <v>45771</v>
      </c>
      <c r="K93" s="50">
        <f ca="1">YEAR(tblFYNot1st[[#This Row],[Date]])</f>
        <v>2025</v>
      </c>
      <c r="L93" s="50">
        <f ca="1">MONTH(tblFYNot1st[[#This Row],[Date]])</f>
        <v>4</v>
      </c>
      <c r="M93" s="50">
        <f ca="1">CHOOSE(tblFYNot1st[[#This Row],[Month]],1,1,1,2,2,2,3,3,3,4,4,4)</f>
        <v>2</v>
      </c>
      <c r="N93" s="50">
        <f ca="1">IF(MONTH(tblFYNot1st[[#This Row],[Date]]-DAY(YS_2)+1)&gt;=MONTH(YS_2),MONTH(tblFYNot1st[[#This Row],[Date]]-DAY(YS_2)+1)-MONTH(YS_2),12-MONTH(YS_2)+MONTH(tblFYNot1st[[#This Row],[Date]]-DAY(YS_2)+1))+1</f>
        <v>1</v>
      </c>
      <c r="O93" s="50">
        <f ca="1">_xlfn.LET(_xlpm.MO,MONTH(tblFYNot1st[[#This Row],[Date]]-DAY(YS_2)+1),IF(_xlpm.MO&gt;=MONTH(YS_2),_xlpm.MO-MONTH(YS_2),12-MONTH(YS_2)+_xlpm.MO)+1)</f>
        <v>1</v>
      </c>
      <c r="P93" s="83">
        <f ca="1">YEAR(tblFYNot1st[[#This Row],[Date]])+IF(MONTH(tblFYNot1st[[#This Row],[Date]])&gt;=MONTH(YS_1),1,0)</f>
        <v>2025</v>
      </c>
      <c r="Q93" s="50">
        <f ca="1">CHOOSE(tblFYNot1st[[#This Row],[FMonth]],1,1,1,2,2,2,3,3,3,4,4,4)</f>
        <v>1</v>
      </c>
    </row>
    <row r="94" spans="2:17" x14ac:dyDescent="0.25">
      <c r="B94" s="20">
        <f t="shared" ca="1" si="3"/>
        <v>45786</v>
      </c>
      <c r="C94" s="50">
        <f ca="1">YEAR(tblFY1st[[#This Row],[Date]])</f>
        <v>2025</v>
      </c>
      <c r="D94" s="50">
        <f ca="1">MONTH(tblFY1st[[#This Row],[Date]])</f>
        <v>5</v>
      </c>
      <c r="E94" s="50">
        <f ca="1">CHOOSE(tblFY1st[[#This Row],[Month]],1,1,1,2,2,2,3,3,3,4,4,4)</f>
        <v>2</v>
      </c>
      <c r="F94" s="83">
        <f ca="1">YEAR(tblFY1st[[#This Row],[Date]])+IF(MONTH(tblFY1st[[#This Row],[Date]])&gt;=MONTH(YS_1),1,0)</f>
        <v>2025</v>
      </c>
      <c r="G94" s="50">
        <f ca="1">IF(MONTH(tblFY1st[[#This Row],[Date]])&gt;=MONTH(YS_1),MONTH(tblFY1st[[#This Row],[Date]])-MONTH(YS_1),12-MONTH(YS_1)+MONTH(tblFY1st[[#This Row],[Date]]))+1</f>
        <v>6</v>
      </c>
      <c r="H94" s="50">
        <f ca="1">CHOOSE(tblFY1st[[#This Row],[FMonth]],1,1,1,2,2,2,3,3,3,4,4,4)</f>
        <v>2</v>
      </c>
      <c r="J94" s="20">
        <f t="shared" ca="1" si="4"/>
        <v>45786</v>
      </c>
      <c r="K94" s="50">
        <f ca="1">YEAR(tblFYNot1st[[#This Row],[Date]])</f>
        <v>2025</v>
      </c>
      <c r="L94" s="50">
        <f ca="1">MONTH(tblFYNot1st[[#This Row],[Date]])</f>
        <v>5</v>
      </c>
      <c r="M94" s="50">
        <f ca="1">CHOOSE(tblFYNot1st[[#This Row],[Month]],1,1,1,2,2,2,3,3,3,4,4,4)</f>
        <v>2</v>
      </c>
      <c r="N94" s="50">
        <f ca="1">IF(MONTH(tblFYNot1st[[#This Row],[Date]]-DAY(YS_2)+1)&gt;=MONTH(YS_2),MONTH(tblFYNot1st[[#This Row],[Date]]-DAY(YS_2)+1)-MONTH(YS_2),12-MONTH(YS_2)+MONTH(tblFYNot1st[[#This Row],[Date]]-DAY(YS_2)+1))+1</f>
        <v>2</v>
      </c>
      <c r="O94" s="50">
        <f ca="1">_xlfn.LET(_xlpm.MO,MONTH(tblFYNot1st[[#This Row],[Date]]-DAY(YS_2)+1),IF(_xlpm.MO&gt;=MONTH(YS_2),_xlpm.MO-MONTH(YS_2),12-MONTH(YS_2)+_xlpm.MO)+1)</f>
        <v>2</v>
      </c>
      <c r="P94" s="83">
        <f ca="1">YEAR(tblFYNot1st[[#This Row],[Date]])+IF(MONTH(tblFYNot1st[[#This Row],[Date]])&gt;=MONTH(YS_1),1,0)</f>
        <v>2025</v>
      </c>
      <c r="Q94" s="50">
        <f ca="1">CHOOSE(tblFYNot1st[[#This Row],[FMonth]],1,1,1,2,2,2,3,3,3,4,4,4)</f>
        <v>1</v>
      </c>
    </row>
    <row r="95" spans="2:17" x14ac:dyDescent="0.25">
      <c r="B95" s="20">
        <f t="shared" ca="1" si="3"/>
        <v>45801</v>
      </c>
      <c r="C95" s="50">
        <f ca="1">YEAR(tblFY1st[[#This Row],[Date]])</f>
        <v>2025</v>
      </c>
      <c r="D95" s="50">
        <f ca="1">MONTH(tblFY1st[[#This Row],[Date]])</f>
        <v>5</v>
      </c>
      <c r="E95" s="50">
        <f ca="1">CHOOSE(tblFY1st[[#This Row],[Month]],1,1,1,2,2,2,3,3,3,4,4,4)</f>
        <v>2</v>
      </c>
      <c r="F95" s="83">
        <f ca="1">YEAR(tblFY1st[[#This Row],[Date]])+IF(MONTH(tblFY1st[[#This Row],[Date]])&gt;=MONTH(YS_1),1,0)</f>
        <v>2025</v>
      </c>
      <c r="G95" s="50">
        <f ca="1">IF(MONTH(tblFY1st[[#This Row],[Date]])&gt;=MONTH(YS_1),MONTH(tblFY1st[[#This Row],[Date]])-MONTH(YS_1),12-MONTH(YS_1)+MONTH(tblFY1st[[#This Row],[Date]]))+1</f>
        <v>6</v>
      </c>
      <c r="H95" s="50">
        <f ca="1">CHOOSE(tblFY1st[[#This Row],[FMonth]],1,1,1,2,2,2,3,3,3,4,4,4)</f>
        <v>2</v>
      </c>
      <c r="J95" s="20">
        <f t="shared" ca="1" si="4"/>
        <v>45801</v>
      </c>
      <c r="K95" s="50">
        <f ca="1">YEAR(tblFYNot1st[[#This Row],[Date]])</f>
        <v>2025</v>
      </c>
      <c r="L95" s="50">
        <f ca="1">MONTH(tblFYNot1st[[#This Row],[Date]])</f>
        <v>5</v>
      </c>
      <c r="M95" s="50">
        <f ca="1">CHOOSE(tblFYNot1st[[#This Row],[Month]],1,1,1,2,2,2,3,3,3,4,4,4)</f>
        <v>2</v>
      </c>
      <c r="N95" s="50">
        <f ca="1">IF(MONTH(tblFYNot1st[[#This Row],[Date]]-DAY(YS_2)+1)&gt;=MONTH(YS_2),MONTH(tblFYNot1st[[#This Row],[Date]]-DAY(YS_2)+1)-MONTH(YS_2),12-MONTH(YS_2)+MONTH(tblFYNot1st[[#This Row],[Date]]-DAY(YS_2)+1))+1</f>
        <v>2</v>
      </c>
      <c r="O95" s="50">
        <f ca="1">_xlfn.LET(_xlpm.MO,MONTH(tblFYNot1st[[#This Row],[Date]]-DAY(YS_2)+1),IF(_xlpm.MO&gt;=MONTH(YS_2),_xlpm.MO-MONTH(YS_2),12-MONTH(YS_2)+_xlpm.MO)+1)</f>
        <v>2</v>
      </c>
      <c r="P95" s="83">
        <f ca="1">YEAR(tblFYNot1st[[#This Row],[Date]])+IF(MONTH(tblFYNot1st[[#This Row],[Date]])&gt;=MONTH(YS_1),1,0)</f>
        <v>2025</v>
      </c>
      <c r="Q95" s="50">
        <f ca="1">CHOOSE(tblFYNot1st[[#This Row],[FMonth]],1,1,1,2,2,2,3,3,3,4,4,4)</f>
        <v>1</v>
      </c>
    </row>
    <row r="96" spans="2:17" x14ac:dyDescent="0.25">
      <c r="B96" s="20">
        <f t="shared" ca="1" si="3"/>
        <v>45816</v>
      </c>
      <c r="C96" s="50">
        <f ca="1">YEAR(tblFY1st[[#This Row],[Date]])</f>
        <v>2025</v>
      </c>
      <c r="D96" s="50">
        <f ca="1">MONTH(tblFY1st[[#This Row],[Date]])</f>
        <v>6</v>
      </c>
      <c r="E96" s="50">
        <f ca="1">CHOOSE(tblFY1st[[#This Row],[Month]],1,1,1,2,2,2,3,3,3,4,4,4)</f>
        <v>2</v>
      </c>
      <c r="F96" s="83">
        <f ca="1">YEAR(tblFY1st[[#This Row],[Date]])+IF(MONTH(tblFY1st[[#This Row],[Date]])&gt;=MONTH(YS_1),1,0)</f>
        <v>2025</v>
      </c>
      <c r="G96" s="50">
        <f ca="1">IF(MONTH(tblFY1st[[#This Row],[Date]])&gt;=MONTH(YS_1),MONTH(tblFY1st[[#This Row],[Date]])-MONTH(YS_1),12-MONTH(YS_1)+MONTH(tblFY1st[[#This Row],[Date]]))+1</f>
        <v>7</v>
      </c>
      <c r="H96" s="50">
        <f ca="1">CHOOSE(tblFY1st[[#This Row],[FMonth]],1,1,1,2,2,2,3,3,3,4,4,4)</f>
        <v>3</v>
      </c>
      <c r="J96" s="20">
        <f t="shared" ca="1" si="4"/>
        <v>45816</v>
      </c>
      <c r="K96" s="50">
        <f ca="1">YEAR(tblFYNot1st[[#This Row],[Date]])</f>
        <v>2025</v>
      </c>
      <c r="L96" s="50">
        <f ca="1">MONTH(tblFYNot1st[[#This Row],[Date]])</f>
        <v>6</v>
      </c>
      <c r="M96" s="50">
        <f ca="1">CHOOSE(tblFYNot1st[[#This Row],[Month]],1,1,1,2,2,2,3,3,3,4,4,4)</f>
        <v>2</v>
      </c>
      <c r="N96" s="50">
        <f ca="1">IF(MONTH(tblFYNot1st[[#This Row],[Date]]-DAY(YS_2)+1)&gt;=MONTH(YS_2),MONTH(tblFYNot1st[[#This Row],[Date]]-DAY(YS_2)+1)-MONTH(YS_2),12-MONTH(YS_2)+MONTH(tblFYNot1st[[#This Row],[Date]]-DAY(YS_2)+1))+1</f>
        <v>3</v>
      </c>
      <c r="O96" s="50">
        <f ca="1">_xlfn.LET(_xlpm.MO,MONTH(tblFYNot1st[[#This Row],[Date]]-DAY(YS_2)+1),IF(_xlpm.MO&gt;=MONTH(YS_2),_xlpm.MO-MONTH(YS_2),12-MONTH(YS_2)+_xlpm.MO)+1)</f>
        <v>3</v>
      </c>
      <c r="P96" s="83">
        <f ca="1">YEAR(tblFYNot1st[[#This Row],[Date]])+IF(MONTH(tblFYNot1st[[#This Row],[Date]])&gt;=MONTH(YS_1),1,0)</f>
        <v>2025</v>
      </c>
      <c r="Q96" s="50">
        <f ca="1">CHOOSE(tblFYNot1st[[#This Row],[FMonth]],1,1,1,2,2,2,3,3,3,4,4,4)</f>
        <v>1</v>
      </c>
    </row>
    <row r="97" spans="2:17" x14ac:dyDescent="0.25">
      <c r="B97" s="20">
        <f t="shared" ca="1" si="3"/>
        <v>45831</v>
      </c>
      <c r="C97" s="50">
        <f ca="1">YEAR(tblFY1st[[#This Row],[Date]])</f>
        <v>2025</v>
      </c>
      <c r="D97" s="50">
        <f ca="1">MONTH(tblFY1st[[#This Row],[Date]])</f>
        <v>6</v>
      </c>
      <c r="E97" s="50">
        <f ca="1">CHOOSE(tblFY1st[[#This Row],[Month]],1,1,1,2,2,2,3,3,3,4,4,4)</f>
        <v>2</v>
      </c>
      <c r="F97" s="83">
        <f ca="1">YEAR(tblFY1st[[#This Row],[Date]])+IF(MONTH(tblFY1st[[#This Row],[Date]])&gt;=MONTH(YS_1),1,0)</f>
        <v>2025</v>
      </c>
      <c r="G97" s="50">
        <f ca="1">IF(MONTH(tblFY1st[[#This Row],[Date]])&gt;=MONTH(YS_1),MONTH(tblFY1st[[#This Row],[Date]])-MONTH(YS_1),12-MONTH(YS_1)+MONTH(tblFY1st[[#This Row],[Date]]))+1</f>
        <v>7</v>
      </c>
      <c r="H97" s="50">
        <f ca="1">CHOOSE(tblFY1st[[#This Row],[FMonth]],1,1,1,2,2,2,3,3,3,4,4,4)</f>
        <v>3</v>
      </c>
      <c r="J97" s="20">
        <f t="shared" ca="1" si="4"/>
        <v>45831</v>
      </c>
      <c r="K97" s="50">
        <f ca="1">YEAR(tblFYNot1st[[#This Row],[Date]])</f>
        <v>2025</v>
      </c>
      <c r="L97" s="50">
        <f ca="1">MONTH(tblFYNot1st[[#This Row],[Date]])</f>
        <v>6</v>
      </c>
      <c r="M97" s="50">
        <f ca="1">CHOOSE(tblFYNot1st[[#This Row],[Month]],1,1,1,2,2,2,3,3,3,4,4,4)</f>
        <v>2</v>
      </c>
      <c r="N97" s="50">
        <f ca="1">IF(MONTH(tblFYNot1st[[#This Row],[Date]]-DAY(YS_2)+1)&gt;=MONTH(YS_2),MONTH(tblFYNot1st[[#This Row],[Date]]-DAY(YS_2)+1)-MONTH(YS_2),12-MONTH(YS_2)+MONTH(tblFYNot1st[[#This Row],[Date]]-DAY(YS_2)+1))+1</f>
        <v>3</v>
      </c>
      <c r="O97" s="50">
        <f ca="1">_xlfn.LET(_xlpm.MO,MONTH(tblFYNot1st[[#This Row],[Date]]-DAY(YS_2)+1),IF(_xlpm.MO&gt;=MONTH(YS_2),_xlpm.MO-MONTH(YS_2),12-MONTH(YS_2)+_xlpm.MO)+1)</f>
        <v>3</v>
      </c>
      <c r="P97" s="83">
        <f ca="1">YEAR(tblFYNot1st[[#This Row],[Date]])+IF(MONTH(tblFYNot1st[[#This Row],[Date]])&gt;=MONTH(YS_1),1,0)</f>
        <v>2025</v>
      </c>
      <c r="Q97" s="50">
        <f ca="1">CHOOSE(tblFYNot1st[[#This Row],[FMonth]],1,1,1,2,2,2,3,3,3,4,4,4)</f>
        <v>1</v>
      </c>
    </row>
    <row r="98" spans="2:17" x14ac:dyDescent="0.25">
      <c r="B98" s="20">
        <f t="shared" ca="1" si="3"/>
        <v>45846</v>
      </c>
      <c r="C98" s="50">
        <f ca="1">YEAR(tblFY1st[[#This Row],[Date]])</f>
        <v>2025</v>
      </c>
      <c r="D98" s="50">
        <f ca="1">MONTH(tblFY1st[[#This Row],[Date]])</f>
        <v>7</v>
      </c>
      <c r="E98" s="50">
        <f ca="1">CHOOSE(tblFY1st[[#This Row],[Month]],1,1,1,2,2,2,3,3,3,4,4,4)</f>
        <v>3</v>
      </c>
      <c r="F98" s="83">
        <f ca="1">YEAR(tblFY1st[[#This Row],[Date]])+IF(MONTH(tblFY1st[[#This Row],[Date]])&gt;=MONTH(YS_1),1,0)</f>
        <v>2025</v>
      </c>
      <c r="G98" s="50">
        <f ca="1">IF(MONTH(tblFY1st[[#This Row],[Date]])&gt;=MONTH(YS_1),MONTH(tblFY1st[[#This Row],[Date]])-MONTH(YS_1),12-MONTH(YS_1)+MONTH(tblFY1st[[#This Row],[Date]]))+1</f>
        <v>8</v>
      </c>
      <c r="H98" s="50">
        <f ca="1">CHOOSE(tblFY1st[[#This Row],[FMonth]],1,1,1,2,2,2,3,3,3,4,4,4)</f>
        <v>3</v>
      </c>
      <c r="J98" s="20">
        <f t="shared" ca="1" si="4"/>
        <v>45846</v>
      </c>
      <c r="K98" s="50">
        <f ca="1">YEAR(tblFYNot1st[[#This Row],[Date]])</f>
        <v>2025</v>
      </c>
      <c r="L98" s="50">
        <f ca="1">MONTH(tblFYNot1st[[#This Row],[Date]])</f>
        <v>7</v>
      </c>
      <c r="M98" s="50">
        <f ca="1">CHOOSE(tblFYNot1st[[#This Row],[Month]],1,1,1,2,2,2,3,3,3,4,4,4)</f>
        <v>3</v>
      </c>
      <c r="N98" s="50">
        <f ca="1">IF(MONTH(tblFYNot1st[[#This Row],[Date]]-DAY(YS_2)+1)&gt;=MONTH(YS_2),MONTH(tblFYNot1st[[#This Row],[Date]]-DAY(YS_2)+1)-MONTH(YS_2),12-MONTH(YS_2)+MONTH(tblFYNot1st[[#This Row],[Date]]-DAY(YS_2)+1))+1</f>
        <v>4</v>
      </c>
      <c r="O98" s="50">
        <f ca="1">_xlfn.LET(_xlpm.MO,MONTH(tblFYNot1st[[#This Row],[Date]]-DAY(YS_2)+1),IF(_xlpm.MO&gt;=MONTH(YS_2),_xlpm.MO-MONTH(YS_2),12-MONTH(YS_2)+_xlpm.MO)+1)</f>
        <v>4</v>
      </c>
      <c r="P98" s="83">
        <f ca="1">YEAR(tblFYNot1st[[#This Row],[Date]])+IF(MONTH(tblFYNot1st[[#This Row],[Date]])&gt;=MONTH(YS_1),1,0)</f>
        <v>2025</v>
      </c>
      <c r="Q98" s="50">
        <f ca="1">CHOOSE(tblFYNot1st[[#This Row],[FMonth]],1,1,1,2,2,2,3,3,3,4,4,4)</f>
        <v>2</v>
      </c>
    </row>
    <row r="99" spans="2:17" x14ac:dyDescent="0.25">
      <c r="B99" s="20">
        <f t="shared" ca="1" si="3"/>
        <v>45861</v>
      </c>
      <c r="C99" s="50">
        <f ca="1">YEAR(tblFY1st[[#This Row],[Date]])</f>
        <v>2025</v>
      </c>
      <c r="D99" s="50">
        <f ca="1">MONTH(tblFY1st[[#This Row],[Date]])</f>
        <v>7</v>
      </c>
      <c r="E99" s="50">
        <f ca="1">CHOOSE(tblFY1st[[#This Row],[Month]],1,1,1,2,2,2,3,3,3,4,4,4)</f>
        <v>3</v>
      </c>
      <c r="F99" s="83">
        <f ca="1">YEAR(tblFY1st[[#This Row],[Date]])+IF(MONTH(tblFY1st[[#This Row],[Date]])&gt;=MONTH(YS_1),1,0)</f>
        <v>2025</v>
      </c>
      <c r="G99" s="50">
        <f ca="1">IF(MONTH(tblFY1st[[#This Row],[Date]])&gt;=MONTH(YS_1),MONTH(tblFY1st[[#This Row],[Date]])-MONTH(YS_1),12-MONTH(YS_1)+MONTH(tblFY1st[[#This Row],[Date]]))+1</f>
        <v>8</v>
      </c>
      <c r="H99" s="50">
        <f ca="1">CHOOSE(tblFY1st[[#This Row],[FMonth]],1,1,1,2,2,2,3,3,3,4,4,4)</f>
        <v>3</v>
      </c>
      <c r="J99" s="20">
        <f t="shared" ca="1" si="4"/>
        <v>45861</v>
      </c>
      <c r="K99" s="50">
        <f ca="1">YEAR(tblFYNot1st[[#This Row],[Date]])</f>
        <v>2025</v>
      </c>
      <c r="L99" s="50">
        <f ca="1">MONTH(tblFYNot1st[[#This Row],[Date]])</f>
        <v>7</v>
      </c>
      <c r="M99" s="50">
        <f ca="1">CHOOSE(tblFYNot1st[[#This Row],[Month]],1,1,1,2,2,2,3,3,3,4,4,4)</f>
        <v>3</v>
      </c>
      <c r="N99" s="50">
        <f ca="1">IF(MONTH(tblFYNot1st[[#This Row],[Date]]-DAY(YS_2)+1)&gt;=MONTH(YS_2),MONTH(tblFYNot1st[[#This Row],[Date]]-DAY(YS_2)+1)-MONTH(YS_2),12-MONTH(YS_2)+MONTH(tblFYNot1st[[#This Row],[Date]]-DAY(YS_2)+1))+1</f>
        <v>4</v>
      </c>
      <c r="O99" s="50">
        <f ca="1">_xlfn.LET(_xlpm.MO,MONTH(tblFYNot1st[[#This Row],[Date]]-DAY(YS_2)+1),IF(_xlpm.MO&gt;=MONTH(YS_2),_xlpm.MO-MONTH(YS_2),12-MONTH(YS_2)+_xlpm.MO)+1)</f>
        <v>4</v>
      </c>
      <c r="P99" s="83">
        <f ca="1">YEAR(tblFYNot1st[[#This Row],[Date]])+IF(MONTH(tblFYNot1st[[#This Row],[Date]])&gt;=MONTH(YS_1),1,0)</f>
        <v>2025</v>
      </c>
      <c r="Q99" s="50">
        <f ca="1">CHOOSE(tblFYNot1st[[#This Row],[FMonth]],1,1,1,2,2,2,3,3,3,4,4,4)</f>
        <v>2</v>
      </c>
    </row>
    <row r="100" spans="2:17" x14ac:dyDescent="0.25">
      <c r="B100" s="20">
        <f t="shared" ca="1" si="3"/>
        <v>45876</v>
      </c>
      <c r="C100" s="50">
        <f ca="1">YEAR(tblFY1st[[#This Row],[Date]])</f>
        <v>2025</v>
      </c>
      <c r="D100" s="50">
        <f ca="1">MONTH(tblFY1st[[#This Row],[Date]])</f>
        <v>8</v>
      </c>
      <c r="E100" s="50">
        <f ca="1">CHOOSE(tblFY1st[[#This Row],[Month]],1,1,1,2,2,2,3,3,3,4,4,4)</f>
        <v>3</v>
      </c>
      <c r="F100" s="83">
        <f ca="1">YEAR(tblFY1st[[#This Row],[Date]])+IF(MONTH(tblFY1st[[#This Row],[Date]])&gt;=MONTH(YS_1),1,0)</f>
        <v>2025</v>
      </c>
      <c r="G100" s="50">
        <f ca="1">IF(MONTH(tblFY1st[[#This Row],[Date]])&gt;=MONTH(YS_1),MONTH(tblFY1st[[#This Row],[Date]])-MONTH(YS_1),12-MONTH(YS_1)+MONTH(tblFY1st[[#This Row],[Date]]))+1</f>
        <v>9</v>
      </c>
      <c r="H100" s="50">
        <f ca="1">CHOOSE(tblFY1st[[#This Row],[FMonth]],1,1,1,2,2,2,3,3,3,4,4,4)</f>
        <v>3</v>
      </c>
      <c r="J100" s="20">
        <f t="shared" ca="1" si="4"/>
        <v>45876</v>
      </c>
      <c r="K100" s="50">
        <f ca="1">YEAR(tblFYNot1st[[#This Row],[Date]])</f>
        <v>2025</v>
      </c>
      <c r="L100" s="50">
        <f ca="1">MONTH(tblFYNot1st[[#This Row],[Date]])</f>
        <v>8</v>
      </c>
      <c r="M100" s="50">
        <f ca="1">CHOOSE(tblFYNot1st[[#This Row],[Month]],1,1,1,2,2,2,3,3,3,4,4,4)</f>
        <v>3</v>
      </c>
      <c r="N100" s="50">
        <f ca="1">IF(MONTH(tblFYNot1st[[#This Row],[Date]]-DAY(YS_2)+1)&gt;=MONTH(YS_2),MONTH(tblFYNot1st[[#This Row],[Date]]-DAY(YS_2)+1)-MONTH(YS_2),12-MONTH(YS_2)+MONTH(tblFYNot1st[[#This Row],[Date]]-DAY(YS_2)+1))+1</f>
        <v>5</v>
      </c>
      <c r="O100" s="50">
        <f ca="1">_xlfn.LET(_xlpm.MO,MONTH(tblFYNot1st[[#This Row],[Date]]-DAY(YS_2)+1),IF(_xlpm.MO&gt;=MONTH(YS_2),_xlpm.MO-MONTH(YS_2),12-MONTH(YS_2)+_xlpm.MO)+1)</f>
        <v>5</v>
      </c>
      <c r="P100" s="83">
        <f ca="1">YEAR(tblFYNot1st[[#This Row],[Date]])+IF(MONTH(tblFYNot1st[[#This Row],[Date]])&gt;=MONTH(YS_1),1,0)</f>
        <v>2025</v>
      </c>
      <c r="Q100" s="50">
        <f ca="1">CHOOSE(tblFYNot1st[[#This Row],[FMonth]],1,1,1,2,2,2,3,3,3,4,4,4)</f>
        <v>2</v>
      </c>
    </row>
    <row r="101" spans="2:17" x14ac:dyDescent="0.25">
      <c r="B101" s="20">
        <f t="shared" ca="1" si="3"/>
        <v>45891</v>
      </c>
      <c r="C101" s="50">
        <f ca="1">YEAR(tblFY1st[[#This Row],[Date]])</f>
        <v>2025</v>
      </c>
      <c r="D101" s="50">
        <f ca="1">MONTH(tblFY1st[[#This Row],[Date]])</f>
        <v>8</v>
      </c>
      <c r="E101" s="50">
        <f ca="1">CHOOSE(tblFY1st[[#This Row],[Month]],1,1,1,2,2,2,3,3,3,4,4,4)</f>
        <v>3</v>
      </c>
      <c r="F101" s="83">
        <f ca="1">YEAR(tblFY1st[[#This Row],[Date]])+IF(MONTH(tblFY1st[[#This Row],[Date]])&gt;=MONTH(YS_1),1,0)</f>
        <v>2025</v>
      </c>
      <c r="G101" s="50">
        <f ca="1">IF(MONTH(tblFY1st[[#This Row],[Date]])&gt;=MONTH(YS_1),MONTH(tblFY1st[[#This Row],[Date]])-MONTH(YS_1),12-MONTH(YS_1)+MONTH(tblFY1st[[#This Row],[Date]]))+1</f>
        <v>9</v>
      </c>
      <c r="H101" s="50">
        <f ca="1">CHOOSE(tblFY1st[[#This Row],[FMonth]],1,1,1,2,2,2,3,3,3,4,4,4)</f>
        <v>3</v>
      </c>
      <c r="J101" s="20">
        <f t="shared" ca="1" si="4"/>
        <v>45891</v>
      </c>
      <c r="K101" s="50">
        <f ca="1">YEAR(tblFYNot1st[[#This Row],[Date]])</f>
        <v>2025</v>
      </c>
      <c r="L101" s="50">
        <f ca="1">MONTH(tblFYNot1st[[#This Row],[Date]])</f>
        <v>8</v>
      </c>
      <c r="M101" s="50">
        <f ca="1">CHOOSE(tblFYNot1st[[#This Row],[Month]],1,1,1,2,2,2,3,3,3,4,4,4)</f>
        <v>3</v>
      </c>
      <c r="N101" s="50">
        <f ca="1">IF(MONTH(tblFYNot1st[[#This Row],[Date]]-DAY(YS_2)+1)&gt;=MONTH(YS_2),MONTH(tblFYNot1st[[#This Row],[Date]]-DAY(YS_2)+1)-MONTH(YS_2),12-MONTH(YS_2)+MONTH(tblFYNot1st[[#This Row],[Date]]-DAY(YS_2)+1))+1</f>
        <v>5</v>
      </c>
      <c r="O101" s="50">
        <f ca="1">_xlfn.LET(_xlpm.MO,MONTH(tblFYNot1st[[#This Row],[Date]]-DAY(YS_2)+1),IF(_xlpm.MO&gt;=MONTH(YS_2),_xlpm.MO-MONTH(YS_2),12-MONTH(YS_2)+_xlpm.MO)+1)</f>
        <v>5</v>
      </c>
      <c r="P101" s="83">
        <f ca="1">YEAR(tblFYNot1st[[#This Row],[Date]])+IF(MONTH(tblFYNot1st[[#This Row],[Date]])&gt;=MONTH(YS_1),1,0)</f>
        <v>2025</v>
      </c>
      <c r="Q101" s="50">
        <f ca="1">CHOOSE(tblFYNot1st[[#This Row],[FMonth]],1,1,1,2,2,2,3,3,3,4,4,4)</f>
        <v>2</v>
      </c>
    </row>
    <row r="102" spans="2:17" x14ac:dyDescent="0.25">
      <c r="B102" s="20">
        <f t="shared" ca="1" si="3"/>
        <v>45906</v>
      </c>
      <c r="C102" s="50">
        <f ca="1">YEAR(tblFY1st[[#This Row],[Date]])</f>
        <v>2025</v>
      </c>
      <c r="D102" s="50">
        <f ca="1">MONTH(tblFY1st[[#This Row],[Date]])</f>
        <v>9</v>
      </c>
      <c r="E102" s="50">
        <f ca="1">CHOOSE(tblFY1st[[#This Row],[Month]],1,1,1,2,2,2,3,3,3,4,4,4)</f>
        <v>3</v>
      </c>
      <c r="F102" s="83">
        <f ca="1">YEAR(tblFY1st[[#This Row],[Date]])+IF(MONTH(tblFY1st[[#This Row],[Date]])&gt;=MONTH(YS_1),1,0)</f>
        <v>2025</v>
      </c>
      <c r="G102" s="50">
        <f ca="1">IF(MONTH(tblFY1st[[#This Row],[Date]])&gt;=MONTH(YS_1),MONTH(tblFY1st[[#This Row],[Date]])-MONTH(YS_1),12-MONTH(YS_1)+MONTH(tblFY1st[[#This Row],[Date]]))+1</f>
        <v>10</v>
      </c>
      <c r="H102" s="50">
        <f ca="1">CHOOSE(tblFY1st[[#This Row],[FMonth]],1,1,1,2,2,2,3,3,3,4,4,4)</f>
        <v>4</v>
      </c>
      <c r="J102" s="20">
        <f t="shared" ca="1" si="4"/>
        <v>45906</v>
      </c>
      <c r="K102" s="50">
        <f ca="1">YEAR(tblFYNot1st[[#This Row],[Date]])</f>
        <v>2025</v>
      </c>
      <c r="L102" s="50">
        <f ca="1">MONTH(tblFYNot1st[[#This Row],[Date]])</f>
        <v>9</v>
      </c>
      <c r="M102" s="50">
        <f ca="1">CHOOSE(tblFYNot1st[[#This Row],[Month]],1,1,1,2,2,2,3,3,3,4,4,4)</f>
        <v>3</v>
      </c>
      <c r="N102" s="50">
        <f ca="1">IF(MONTH(tblFYNot1st[[#This Row],[Date]]-DAY(YS_2)+1)&gt;=MONTH(YS_2),MONTH(tblFYNot1st[[#This Row],[Date]]-DAY(YS_2)+1)-MONTH(YS_2),12-MONTH(YS_2)+MONTH(tblFYNot1st[[#This Row],[Date]]-DAY(YS_2)+1))+1</f>
        <v>6</v>
      </c>
      <c r="O102" s="50">
        <f ca="1">_xlfn.LET(_xlpm.MO,MONTH(tblFYNot1st[[#This Row],[Date]]-DAY(YS_2)+1),IF(_xlpm.MO&gt;=MONTH(YS_2),_xlpm.MO-MONTH(YS_2),12-MONTH(YS_2)+_xlpm.MO)+1)</f>
        <v>6</v>
      </c>
      <c r="P102" s="83">
        <f ca="1">YEAR(tblFYNot1st[[#This Row],[Date]])+IF(MONTH(tblFYNot1st[[#This Row],[Date]])&gt;=MONTH(YS_1),1,0)</f>
        <v>2025</v>
      </c>
      <c r="Q102" s="50">
        <f ca="1">CHOOSE(tblFYNot1st[[#This Row],[FMonth]],1,1,1,2,2,2,3,3,3,4,4,4)</f>
        <v>2</v>
      </c>
    </row>
  </sheetData>
  <pageMargins left="0.70866141732283472" right="0.70866141732283472" top="0.74803149606299213" bottom="0.74803149606299213" header="0.31496062992125984" footer="0.31496062992125984"/>
  <pageSetup paperSize="9" orientation="portrait" horizontalDpi="360" verticalDpi="360" r:id="rId1"/>
  <tableParts count="2"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0EB48-C816-4DB0-9FAB-F35BF113D32C}">
  <sheetPr codeName="Sheet3"/>
  <dimension ref="A1:K105"/>
  <sheetViews>
    <sheetView zoomScale="120" zoomScaleNormal="120" workbookViewId="0">
      <selection activeCell="A2" sqref="A2"/>
    </sheetView>
  </sheetViews>
  <sheetFormatPr defaultRowHeight="15" x14ac:dyDescent="0.25"/>
  <cols>
    <col min="1" max="1" width="3.7109375" style="3" customWidth="1"/>
    <col min="2" max="2" width="11.5703125" style="22" bestFit="1" customWidth="1"/>
    <col min="3" max="3" width="18.5703125" style="42" customWidth="1"/>
    <col min="4" max="4" width="9.140625" style="3"/>
    <col min="5" max="5" width="37.5703125" style="3" customWidth="1"/>
    <col min="6" max="6" width="28.140625" style="3" customWidth="1"/>
    <col min="7" max="7" width="9.140625" style="3"/>
    <col min="8" max="8" width="11.85546875" style="19" customWidth="1"/>
    <col min="9" max="9" width="12.42578125" style="3" customWidth="1"/>
    <col min="10" max="10" width="9.140625" style="3"/>
    <col min="11" max="11" width="14" style="19" customWidth="1"/>
    <col min="12" max="16384" width="9.140625" style="3"/>
  </cols>
  <sheetData>
    <row r="1" spans="1:11" ht="18.75" x14ac:dyDescent="0.3">
      <c r="A1" s="13" t="s">
        <v>98</v>
      </c>
      <c r="E1" s="18"/>
      <c r="K1" s="22">
        <v>1462</v>
      </c>
    </row>
    <row r="3" spans="1:11" ht="15.75" x14ac:dyDescent="0.25">
      <c r="B3" s="15" t="s">
        <v>105</v>
      </c>
      <c r="E3" s="15" t="s">
        <v>77</v>
      </c>
      <c r="F3"/>
      <c r="K3" s="40" t="s">
        <v>145</v>
      </c>
    </row>
    <row r="4" spans="1:11" x14ac:dyDescent="0.25">
      <c r="F4"/>
    </row>
    <row r="5" spans="1:11" x14ac:dyDescent="0.25">
      <c r="B5" s="16" t="s">
        <v>7</v>
      </c>
      <c r="C5" s="21">
        <v>44462</v>
      </c>
      <c r="E5" s="16" t="s">
        <v>63</v>
      </c>
      <c r="F5" s="47"/>
      <c r="H5" s="91" t="s">
        <v>7</v>
      </c>
      <c r="I5" s="92" t="s">
        <v>11</v>
      </c>
      <c r="K5" s="19">
        <v>43000</v>
      </c>
    </row>
    <row r="6" spans="1:11" x14ac:dyDescent="0.25">
      <c r="B6" s="16" t="s">
        <v>8</v>
      </c>
      <c r="C6" s="21">
        <v>0.7715277777777777</v>
      </c>
      <c r="E6" s="46" t="s">
        <v>65</v>
      </c>
      <c r="F6" s="3">
        <f>$C$7</f>
        <v>44462.771527777775</v>
      </c>
      <c r="H6" s="90">
        <v>1</v>
      </c>
      <c r="I6" s="89">
        <v>1</v>
      </c>
      <c r="K6" s="19">
        <v>43001</v>
      </c>
    </row>
    <row r="7" spans="1:11" x14ac:dyDescent="0.25">
      <c r="B7" s="16" t="s">
        <v>4</v>
      </c>
      <c r="C7" s="21">
        <v>44462.771527777775</v>
      </c>
      <c r="E7" s="46" t="s">
        <v>104</v>
      </c>
      <c r="F7" s="69">
        <f>$C$7</f>
        <v>44462.771527777775</v>
      </c>
      <c r="G7" s="69"/>
      <c r="H7" s="19">
        <v>2</v>
      </c>
      <c r="I7" s="89">
        <v>2</v>
      </c>
      <c r="K7" s="19">
        <v>43002</v>
      </c>
    </row>
    <row r="8" spans="1:11" x14ac:dyDescent="0.25">
      <c r="B8" s="43"/>
      <c r="C8" s="44"/>
      <c r="E8" s="46" t="s">
        <v>67</v>
      </c>
      <c r="F8" s="19">
        <f>$C$7</f>
        <v>44462.771527777775</v>
      </c>
      <c r="G8" s="19"/>
      <c r="H8" s="19">
        <v>3</v>
      </c>
      <c r="I8" s="89">
        <v>3</v>
      </c>
      <c r="K8" s="19">
        <v>43003</v>
      </c>
    </row>
    <row r="9" spans="1:11" x14ac:dyDescent="0.25">
      <c r="B9" s="43"/>
      <c r="C9" s="44"/>
      <c r="E9" s="46" t="s">
        <v>68</v>
      </c>
      <c r="F9" s="59">
        <f>$C$7</f>
        <v>44462.771527777775</v>
      </c>
      <c r="G9" s="59"/>
      <c r="H9" s="19">
        <v>4</v>
      </c>
      <c r="I9" s="89">
        <v>4</v>
      </c>
      <c r="K9" s="19">
        <v>43004</v>
      </c>
    </row>
    <row r="10" spans="1:11" x14ac:dyDescent="0.25">
      <c r="B10" s="43"/>
      <c r="C10" s="44"/>
      <c r="E10" s="46" t="s">
        <v>69</v>
      </c>
      <c r="F10" s="60">
        <f>$C$7</f>
        <v>44462.771527777775</v>
      </c>
      <c r="G10" s="60"/>
      <c r="H10" s="19">
        <v>5</v>
      </c>
      <c r="I10" s="89">
        <v>5</v>
      </c>
      <c r="K10" s="19">
        <v>43005</v>
      </c>
    </row>
    <row r="11" spans="1:11" x14ac:dyDescent="0.25">
      <c r="B11" s="41"/>
      <c r="C11" s="22"/>
      <c r="E11" s="16" t="s">
        <v>70</v>
      </c>
      <c r="F11" s="70"/>
      <c r="H11" s="19">
        <v>6</v>
      </c>
      <c r="I11" s="89">
        <v>6</v>
      </c>
      <c r="K11" s="19">
        <v>43006</v>
      </c>
    </row>
    <row r="12" spans="1:11" x14ac:dyDescent="0.25">
      <c r="B12" s="43"/>
      <c r="C12" s="22"/>
      <c r="E12" s="73" t="s">
        <v>118</v>
      </c>
      <c r="F12" s="62">
        <f t="shared" ref="F12:F18" si="0">$C$7</f>
        <v>44462.771527777775</v>
      </c>
      <c r="G12" s="62"/>
      <c r="H12" s="19">
        <v>7</v>
      </c>
      <c r="I12" s="89">
        <v>7</v>
      </c>
      <c r="K12" s="19">
        <v>43007</v>
      </c>
    </row>
    <row r="13" spans="1:11" x14ac:dyDescent="0.25">
      <c r="B13" s="43"/>
      <c r="C13" s="22"/>
      <c r="E13" s="73" t="s">
        <v>119</v>
      </c>
      <c r="F13" s="63">
        <f t="shared" si="0"/>
        <v>44462.771527777775</v>
      </c>
      <c r="G13" s="63"/>
      <c r="H13" s="19">
        <v>8</v>
      </c>
      <c r="I13" s="89">
        <v>8</v>
      </c>
    </row>
    <row r="14" spans="1:11" x14ac:dyDescent="0.25">
      <c r="B14" s="43"/>
      <c r="C14" s="22"/>
      <c r="E14" s="73" t="s">
        <v>120</v>
      </c>
      <c r="F14" s="64">
        <f t="shared" si="0"/>
        <v>44462.771527777775</v>
      </c>
      <c r="G14" s="64"/>
      <c r="H14" s="19">
        <v>9</v>
      </c>
      <c r="I14" s="89">
        <v>9</v>
      </c>
    </row>
    <row r="15" spans="1:11" x14ac:dyDescent="0.25">
      <c r="B15" s="43"/>
      <c r="C15" s="22"/>
      <c r="E15" s="73" t="s">
        <v>121</v>
      </c>
      <c r="F15" s="65">
        <f t="shared" si="0"/>
        <v>44462.771527777775</v>
      </c>
      <c r="G15" s="65"/>
      <c r="H15" s="19">
        <v>10</v>
      </c>
      <c r="I15" s="89">
        <v>10</v>
      </c>
    </row>
    <row r="16" spans="1:11" x14ac:dyDescent="0.25">
      <c r="B16" s="43"/>
      <c r="C16" s="44"/>
      <c r="E16" s="73" t="s">
        <v>122</v>
      </c>
      <c r="F16" s="66">
        <f t="shared" si="0"/>
        <v>44462.771527777775</v>
      </c>
      <c r="G16" s="66"/>
      <c r="H16" s="19">
        <v>11</v>
      </c>
      <c r="I16" s="89">
        <v>11</v>
      </c>
    </row>
    <row r="17" spans="2:9" x14ac:dyDescent="0.25">
      <c r="B17" s="43"/>
      <c r="C17" s="44"/>
      <c r="E17" s="73" t="s">
        <v>123</v>
      </c>
      <c r="F17" s="67">
        <f t="shared" si="0"/>
        <v>44462.771527777775</v>
      </c>
      <c r="G17" s="67"/>
      <c r="H17" s="19">
        <v>12</v>
      </c>
      <c r="I17" s="89">
        <v>12</v>
      </c>
    </row>
    <row r="18" spans="2:9" x14ac:dyDescent="0.25">
      <c r="B18" s="43"/>
      <c r="C18" s="44"/>
      <c r="E18" s="46" t="s">
        <v>71</v>
      </c>
      <c r="F18" s="68">
        <f t="shared" si="0"/>
        <v>44462.771527777775</v>
      </c>
      <c r="G18" s="68"/>
      <c r="H18" s="19">
        <v>13</v>
      </c>
      <c r="I18" s="89">
        <v>13</v>
      </c>
    </row>
    <row r="19" spans="2:9" x14ac:dyDescent="0.25">
      <c r="B19" s="43"/>
      <c r="C19" s="44"/>
      <c r="E19" s="16" t="s">
        <v>117</v>
      </c>
      <c r="F19" s="61"/>
      <c r="H19" s="19">
        <v>14</v>
      </c>
      <c r="I19" s="89">
        <v>14</v>
      </c>
    </row>
    <row r="20" spans="2:9" x14ac:dyDescent="0.25">
      <c r="B20" s="43"/>
      <c r="C20" s="44"/>
      <c r="E20" s="72" t="s">
        <v>115</v>
      </c>
      <c r="F20" s="19" t="str" cm="1">
        <f t="array" ref="F20">TEXT(DAY(C5),"d")&amp;_xlfn.SWITCH(DAY(C5),1,"st",21,"st",31,"st",2,"nd",22,"nd",3,"rd",23,"rd","th")&amp;" "&amp;TEXT(C5,"mmmm")&amp;" "&amp;YEAR(C5)</f>
        <v>23rd September 2021</v>
      </c>
      <c r="G20" s="19"/>
      <c r="H20" s="19">
        <v>15</v>
      </c>
      <c r="I20" s="89">
        <v>15</v>
      </c>
    </row>
    <row r="21" spans="2:9" x14ac:dyDescent="0.25">
      <c r="B21" s="43"/>
      <c r="C21" s="44"/>
      <c r="E21" s="72" t="s">
        <v>116</v>
      </c>
      <c r="F21" s="19">
        <f>C5</f>
        <v>44462</v>
      </c>
      <c r="G21" s="19"/>
      <c r="H21" s="19">
        <v>16</v>
      </c>
      <c r="I21" s="89">
        <v>16</v>
      </c>
    </row>
    <row r="22" spans="2:9" x14ac:dyDescent="0.25">
      <c r="B22" s="43"/>
      <c r="C22" s="44"/>
      <c r="H22" s="19">
        <v>17</v>
      </c>
      <c r="I22" s="89">
        <v>17</v>
      </c>
    </row>
    <row r="23" spans="2:9" x14ac:dyDescent="0.25">
      <c r="B23" s="43"/>
      <c r="C23" s="44"/>
      <c r="E23" s="19"/>
      <c r="H23" s="19">
        <v>18</v>
      </c>
      <c r="I23" s="89">
        <v>18</v>
      </c>
    </row>
    <row r="24" spans="2:9" x14ac:dyDescent="0.25">
      <c r="B24" s="43"/>
      <c r="C24" s="44"/>
      <c r="H24" s="19">
        <v>19</v>
      </c>
      <c r="I24" s="89">
        <v>19</v>
      </c>
    </row>
    <row r="25" spans="2:9" x14ac:dyDescent="0.25">
      <c r="B25" s="43"/>
      <c r="C25" s="44"/>
      <c r="H25" s="19">
        <v>20</v>
      </c>
      <c r="I25" s="89">
        <v>20</v>
      </c>
    </row>
    <row r="26" spans="2:9" x14ac:dyDescent="0.25">
      <c r="B26" s="43"/>
      <c r="C26" s="44"/>
      <c r="H26" s="19">
        <v>21</v>
      </c>
      <c r="I26" s="89">
        <v>21</v>
      </c>
    </row>
    <row r="27" spans="2:9" x14ac:dyDescent="0.25">
      <c r="B27" s="43"/>
      <c r="C27" s="44"/>
      <c r="H27" s="19">
        <v>22</v>
      </c>
      <c r="I27" s="89">
        <v>22</v>
      </c>
    </row>
    <row r="28" spans="2:9" x14ac:dyDescent="0.25">
      <c r="B28" s="43"/>
      <c r="C28" s="44"/>
      <c r="H28" s="19">
        <v>23</v>
      </c>
      <c r="I28" s="89">
        <v>23</v>
      </c>
    </row>
    <row r="29" spans="2:9" x14ac:dyDescent="0.25">
      <c r="B29" s="43"/>
      <c r="C29" s="44"/>
      <c r="H29" s="19">
        <v>24</v>
      </c>
      <c r="I29" s="89">
        <v>24</v>
      </c>
    </row>
    <row r="30" spans="2:9" x14ac:dyDescent="0.25">
      <c r="B30" s="43"/>
      <c r="C30" s="44"/>
      <c r="H30" s="19">
        <v>25</v>
      </c>
      <c r="I30" s="89">
        <v>25</v>
      </c>
    </row>
    <row r="31" spans="2:9" x14ac:dyDescent="0.25">
      <c r="B31" s="43"/>
      <c r="C31" s="44"/>
      <c r="H31" s="19">
        <v>26</v>
      </c>
      <c r="I31" s="89">
        <v>26</v>
      </c>
    </row>
    <row r="32" spans="2:9" x14ac:dyDescent="0.25">
      <c r="B32" s="43"/>
      <c r="C32" s="44"/>
      <c r="H32" s="19">
        <v>27</v>
      </c>
      <c r="I32" s="89">
        <v>27</v>
      </c>
    </row>
    <row r="33" spans="2:9" x14ac:dyDescent="0.25">
      <c r="B33" s="43"/>
      <c r="C33" s="44"/>
      <c r="H33" s="19">
        <v>28</v>
      </c>
      <c r="I33" s="89">
        <v>28</v>
      </c>
    </row>
    <row r="34" spans="2:9" x14ac:dyDescent="0.25">
      <c r="B34" s="43"/>
      <c r="C34" s="44"/>
      <c r="H34" s="19">
        <v>29</v>
      </c>
      <c r="I34" s="89">
        <v>29</v>
      </c>
    </row>
    <row r="35" spans="2:9" x14ac:dyDescent="0.25">
      <c r="B35" s="43"/>
      <c r="C35" s="44"/>
      <c r="H35" s="19">
        <v>30</v>
      </c>
      <c r="I35" s="89">
        <v>30</v>
      </c>
    </row>
    <row r="36" spans="2:9" x14ac:dyDescent="0.25">
      <c r="B36" s="43"/>
      <c r="C36" s="44"/>
      <c r="H36" s="19">
        <v>31</v>
      </c>
      <c r="I36" s="89">
        <v>31</v>
      </c>
    </row>
    <row r="37" spans="2:9" x14ac:dyDescent="0.25">
      <c r="B37" s="43"/>
      <c r="C37" s="44"/>
      <c r="H37" s="19">
        <v>32</v>
      </c>
      <c r="I37" s="89">
        <v>32</v>
      </c>
    </row>
    <row r="38" spans="2:9" x14ac:dyDescent="0.25">
      <c r="B38" s="43"/>
      <c r="C38" s="44"/>
      <c r="H38" s="19">
        <v>33</v>
      </c>
      <c r="I38" s="89">
        <v>33</v>
      </c>
    </row>
    <row r="39" spans="2:9" x14ac:dyDescent="0.25">
      <c r="B39" s="43"/>
      <c r="C39" s="44"/>
      <c r="H39" s="19">
        <v>34</v>
      </c>
      <c r="I39" s="89">
        <v>34</v>
      </c>
    </row>
    <row r="40" spans="2:9" x14ac:dyDescent="0.25">
      <c r="B40" s="43"/>
      <c r="C40" s="44"/>
      <c r="H40" s="19">
        <v>35</v>
      </c>
      <c r="I40" s="89">
        <v>35</v>
      </c>
    </row>
    <row r="41" spans="2:9" x14ac:dyDescent="0.25">
      <c r="B41" s="43"/>
      <c r="C41" s="44"/>
      <c r="H41" s="19">
        <v>36</v>
      </c>
      <c r="I41" s="89">
        <v>36</v>
      </c>
    </row>
    <row r="42" spans="2:9" x14ac:dyDescent="0.25">
      <c r="B42" s="43"/>
      <c r="C42" s="44"/>
      <c r="H42" s="19">
        <v>37</v>
      </c>
      <c r="I42" s="89">
        <v>37</v>
      </c>
    </row>
    <row r="43" spans="2:9" x14ac:dyDescent="0.25">
      <c r="B43" s="43"/>
      <c r="C43" s="44"/>
      <c r="H43" s="19">
        <v>38</v>
      </c>
      <c r="I43" s="89">
        <v>38</v>
      </c>
    </row>
    <row r="44" spans="2:9" x14ac:dyDescent="0.25">
      <c r="B44" s="43"/>
      <c r="C44" s="44"/>
      <c r="H44" s="19">
        <v>39</v>
      </c>
      <c r="I44" s="89">
        <v>39</v>
      </c>
    </row>
    <row r="45" spans="2:9" x14ac:dyDescent="0.25">
      <c r="B45" s="43"/>
      <c r="C45" s="44"/>
      <c r="H45" s="19">
        <v>40</v>
      </c>
      <c r="I45" s="89">
        <v>40</v>
      </c>
    </row>
    <row r="46" spans="2:9" x14ac:dyDescent="0.25">
      <c r="B46" s="43"/>
      <c r="C46" s="44"/>
      <c r="H46" s="19">
        <v>41</v>
      </c>
      <c r="I46" s="89">
        <v>41</v>
      </c>
    </row>
    <row r="47" spans="2:9" x14ac:dyDescent="0.25">
      <c r="B47" s="43"/>
      <c r="C47" s="44"/>
      <c r="H47" s="19">
        <v>42</v>
      </c>
      <c r="I47" s="89">
        <v>42</v>
      </c>
    </row>
    <row r="48" spans="2:9" x14ac:dyDescent="0.25">
      <c r="B48" s="43"/>
      <c r="C48" s="44"/>
      <c r="H48" s="19">
        <v>43</v>
      </c>
      <c r="I48" s="89">
        <v>43</v>
      </c>
    </row>
    <row r="49" spans="2:9" x14ac:dyDescent="0.25">
      <c r="B49" s="43"/>
      <c r="C49" s="44"/>
      <c r="H49" s="19">
        <v>44</v>
      </c>
      <c r="I49" s="89">
        <v>44</v>
      </c>
    </row>
    <row r="50" spans="2:9" x14ac:dyDescent="0.25">
      <c r="B50" s="43"/>
      <c r="C50" s="44"/>
      <c r="H50" s="19">
        <v>45</v>
      </c>
      <c r="I50" s="89">
        <v>45</v>
      </c>
    </row>
    <row r="51" spans="2:9" x14ac:dyDescent="0.25">
      <c r="B51" s="43"/>
      <c r="C51" s="44"/>
      <c r="H51" s="19">
        <v>46</v>
      </c>
      <c r="I51" s="89">
        <v>46</v>
      </c>
    </row>
    <row r="52" spans="2:9" x14ac:dyDescent="0.25">
      <c r="B52" s="43"/>
      <c r="C52" s="44"/>
      <c r="H52" s="19">
        <v>47</v>
      </c>
      <c r="I52" s="89">
        <v>47</v>
      </c>
    </row>
    <row r="53" spans="2:9" x14ac:dyDescent="0.25">
      <c r="B53" s="43"/>
      <c r="C53" s="44"/>
      <c r="H53" s="19">
        <v>48</v>
      </c>
      <c r="I53" s="89">
        <v>48</v>
      </c>
    </row>
    <row r="54" spans="2:9" x14ac:dyDescent="0.25">
      <c r="B54" s="43"/>
      <c r="C54" s="44"/>
      <c r="H54" s="19">
        <v>49</v>
      </c>
      <c r="I54" s="89">
        <v>49</v>
      </c>
    </row>
    <row r="55" spans="2:9" x14ac:dyDescent="0.25">
      <c r="B55" s="43"/>
      <c r="C55" s="44"/>
      <c r="H55" s="19">
        <v>50</v>
      </c>
      <c r="I55" s="89">
        <v>50</v>
      </c>
    </row>
    <row r="56" spans="2:9" x14ac:dyDescent="0.25">
      <c r="B56" s="43"/>
      <c r="C56" s="44"/>
      <c r="H56" s="19">
        <v>51</v>
      </c>
      <c r="I56" s="89">
        <v>51</v>
      </c>
    </row>
    <row r="57" spans="2:9" x14ac:dyDescent="0.25">
      <c r="B57" s="43"/>
      <c r="C57" s="44"/>
      <c r="H57" s="19">
        <v>52</v>
      </c>
      <c r="I57" s="89">
        <v>52</v>
      </c>
    </row>
    <row r="58" spans="2:9" x14ac:dyDescent="0.25">
      <c r="B58" s="43"/>
      <c r="C58" s="44"/>
      <c r="H58" s="19">
        <v>53</v>
      </c>
      <c r="I58" s="89">
        <v>53</v>
      </c>
    </row>
    <row r="59" spans="2:9" x14ac:dyDescent="0.25">
      <c r="B59" s="43"/>
      <c r="C59" s="44"/>
      <c r="H59" s="19">
        <v>54</v>
      </c>
      <c r="I59" s="89">
        <v>54</v>
      </c>
    </row>
    <row r="60" spans="2:9" x14ac:dyDescent="0.25">
      <c r="B60" s="43"/>
      <c r="C60" s="44"/>
      <c r="H60" s="19">
        <v>55</v>
      </c>
      <c r="I60" s="89">
        <v>55</v>
      </c>
    </row>
    <row r="61" spans="2:9" x14ac:dyDescent="0.25">
      <c r="B61" s="43"/>
      <c r="C61" s="44"/>
      <c r="H61" s="19">
        <v>56</v>
      </c>
      <c r="I61" s="89">
        <v>56</v>
      </c>
    </row>
    <row r="62" spans="2:9" x14ac:dyDescent="0.25">
      <c r="B62" s="43"/>
      <c r="C62" s="44"/>
      <c r="H62" s="19">
        <v>57</v>
      </c>
      <c r="I62" s="89">
        <v>57</v>
      </c>
    </row>
    <row r="63" spans="2:9" x14ac:dyDescent="0.25">
      <c r="B63" s="43"/>
      <c r="C63" s="44"/>
      <c r="H63" s="19">
        <v>58</v>
      </c>
      <c r="I63" s="89">
        <v>58</v>
      </c>
    </row>
    <row r="64" spans="2:9" x14ac:dyDescent="0.25">
      <c r="B64" s="43"/>
      <c r="C64" s="44"/>
      <c r="H64" s="19">
        <v>59</v>
      </c>
      <c r="I64" s="89">
        <v>59</v>
      </c>
    </row>
    <row r="65" spans="2:9" x14ac:dyDescent="0.25">
      <c r="B65" s="43"/>
      <c r="C65" s="44"/>
      <c r="H65" s="19">
        <v>60</v>
      </c>
      <c r="I65" s="89">
        <v>60</v>
      </c>
    </row>
    <row r="66" spans="2:9" x14ac:dyDescent="0.25">
      <c r="B66" s="43"/>
      <c r="C66" s="44"/>
      <c r="H66" s="19">
        <v>61</v>
      </c>
      <c r="I66" s="89">
        <v>61</v>
      </c>
    </row>
    <row r="67" spans="2:9" x14ac:dyDescent="0.25">
      <c r="B67" s="43"/>
      <c r="C67" s="44"/>
      <c r="H67" s="19">
        <v>62</v>
      </c>
      <c r="I67" s="89">
        <v>62</v>
      </c>
    </row>
    <row r="68" spans="2:9" x14ac:dyDescent="0.25">
      <c r="B68" s="43"/>
      <c r="C68" s="44"/>
      <c r="H68" s="19">
        <v>63</v>
      </c>
      <c r="I68" s="89">
        <v>63</v>
      </c>
    </row>
    <row r="69" spans="2:9" x14ac:dyDescent="0.25">
      <c r="B69" s="43"/>
      <c r="C69" s="44"/>
      <c r="H69" s="19">
        <v>64</v>
      </c>
      <c r="I69" s="89">
        <v>64</v>
      </c>
    </row>
    <row r="70" spans="2:9" x14ac:dyDescent="0.25">
      <c r="B70" s="43"/>
      <c r="C70" s="44"/>
      <c r="H70" s="19">
        <v>65</v>
      </c>
      <c r="I70" s="89">
        <v>65</v>
      </c>
    </row>
    <row r="71" spans="2:9" x14ac:dyDescent="0.25">
      <c r="B71" s="43"/>
      <c r="C71" s="44"/>
      <c r="H71" s="19">
        <v>66</v>
      </c>
      <c r="I71" s="89">
        <v>66</v>
      </c>
    </row>
    <row r="72" spans="2:9" x14ac:dyDescent="0.25">
      <c r="B72" s="43"/>
      <c r="C72" s="44"/>
      <c r="H72" s="19">
        <v>67</v>
      </c>
      <c r="I72" s="89">
        <v>67</v>
      </c>
    </row>
    <row r="73" spans="2:9" x14ac:dyDescent="0.25">
      <c r="B73" s="43"/>
      <c r="C73" s="44"/>
      <c r="H73" s="19">
        <v>68</v>
      </c>
      <c r="I73" s="89">
        <v>68</v>
      </c>
    </row>
    <row r="74" spans="2:9" x14ac:dyDescent="0.25">
      <c r="B74" s="43"/>
      <c r="C74" s="44"/>
      <c r="H74" s="19">
        <v>69</v>
      </c>
      <c r="I74" s="89">
        <v>69</v>
      </c>
    </row>
    <row r="75" spans="2:9" x14ac:dyDescent="0.25">
      <c r="B75" s="43"/>
      <c r="C75" s="44"/>
      <c r="H75" s="19">
        <v>70</v>
      </c>
      <c r="I75" s="89">
        <v>70</v>
      </c>
    </row>
    <row r="76" spans="2:9" x14ac:dyDescent="0.25">
      <c r="B76" s="43"/>
      <c r="C76" s="44"/>
      <c r="H76" s="19">
        <v>71</v>
      </c>
      <c r="I76" s="89">
        <v>71</v>
      </c>
    </row>
    <row r="77" spans="2:9" x14ac:dyDescent="0.25">
      <c r="B77" s="43"/>
      <c r="C77" s="44"/>
      <c r="H77" s="19">
        <v>72</v>
      </c>
      <c r="I77" s="89">
        <v>72</v>
      </c>
    </row>
    <row r="78" spans="2:9" x14ac:dyDescent="0.25">
      <c r="B78" s="43"/>
      <c r="C78" s="44"/>
      <c r="H78" s="19">
        <v>73</v>
      </c>
      <c r="I78" s="89">
        <v>73</v>
      </c>
    </row>
    <row r="79" spans="2:9" x14ac:dyDescent="0.25">
      <c r="B79" s="43"/>
      <c r="C79" s="44"/>
      <c r="H79" s="19">
        <v>74</v>
      </c>
      <c r="I79" s="89">
        <v>74</v>
      </c>
    </row>
    <row r="80" spans="2:9" x14ac:dyDescent="0.25">
      <c r="B80" s="43"/>
      <c r="C80" s="44"/>
      <c r="H80" s="19">
        <v>75</v>
      </c>
      <c r="I80" s="89">
        <v>75</v>
      </c>
    </row>
    <row r="81" spans="2:9" x14ac:dyDescent="0.25">
      <c r="B81" s="43"/>
      <c r="C81" s="44"/>
      <c r="H81" s="19">
        <v>76</v>
      </c>
      <c r="I81" s="89">
        <v>76</v>
      </c>
    </row>
    <row r="82" spans="2:9" x14ac:dyDescent="0.25">
      <c r="B82" s="43"/>
      <c r="C82" s="44"/>
      <c r="H82" s="19">
        <v>77</v>
      </c>
      <c r="I82" s="89">
        <v>77</v>
      </c>
    </row>
    <row r="83" spans="2:9" x14ac:dyDescent="0.25">
      <c r="B83" s="43"/>
      <c r="C83" s="44"/>
      <c r="H83" s="19">
        <v>78</v>
      </c>
      <c r="I83" s="89">
        <v>78</v>
      </c>
    </row>
    <row r="84" spans="2:9" x14ac:dyDescent="0.25">
      <c r="B84" s="43"/>
      <c r="C84" s="44"/>
      <c r="H84" s="19">
        <v>79</v>
      </c>
      <c r="I84" s="89">
        <v>79</v>
      </c>
    </row>
    <row r="85" spans="2:9" x14ac:dyDescent="0.25">
      <c r="B85" s="43"/>
      <c r="C85" s="44"/>
      <c r="H85" s="19">
        <v>80</v>
      </c>
      <c r="I85" s="89">
        <v>80</v>
      </c>
    </row>
    <row r="86" spans="2:9" x14ac:dyDescent="0.25">
      <c r="B86" s="43"/>
      <c r="C86" s="44"/>
      <c r="H86" s="19">
        <v>81</v>
      </c>
      <c r="I86" s="89">
        <v>81</v>
      </c>
    </row>
    <row r="87" spans="2:9" x14ac:dyDescent="0.25">
      <c r="B87" s="43"/>
      <c r="C87" s="44"/>
      <c r="H87" s="19">
        <v>82</v>
      </c>
      <c r="I87" s="89">
        <v>82</v>
      </c>
    </row>
    <row r="88" spans="2:9" x14ac:dyDescent="0.25">
      <c r="B88" s="43"/>
      <c r="C88" s="44"/>
      <c r="H88" s="19">
        <v>83</v>
      </c>
      <c r="I88" s="89">
        <v>83</v>
      </c>
    </row>
    <row r="89" spans="2:9" x14ac:dyDescent="0.25">
      <c r="B89" s="43"/>
      <c r="C89" s="44"/>
      <c r="H89" s="19">
        <v>84</v>
      </c>
      <c r="I89" s="89">
        <v>84</v>
      </c>
    </row>
    <row r="90" spans="2:9" x14ac:dyDescent="0.25">
      <c r="B90" s="43"/>
      <c r="C90" s="44"/>
      <c r="H90" s="19">
        <v>85</v>
      </c>
      <c r="I90" s="89">
        <v>85</v>
      </c>
    </row>
    <row r="91" spans="2:9" x14ac:dyDescent="0.25">
      <c r="B91" s="43"/>
      <c r="C91" s="44"/>
      <c r="H91" s="19">
        <v>86</v>
      </c>
      <c r="I91" s="89">
        <v>86</v>
      </c>
    </row>
    <row r="92" spans="2:9" x14ac:dyDescent="0.25">
      <c r="B92" s="43"/>
      <c r="C92" s="44"/>
      <c r="H92" s="19">
        <v>87</v>
      </c>
      <c r="I92" s="89">
        <v>87</v>
      </c>
    </row>
    <row r="93" spans="2:9" x14ac:dyDescent="0.25">
      <c r="B93" s="43"/>
      <c r="C93" s="44"/>
      <c r="H93" s="19">
        <v>88</v>
      </c>
      <c r="I93" s="89">
        <v>88</v>
      </c>
    </row>
    <row r="94" spans="2:9" x14ac:dyDescent="0.25">
      <c r="B94" s="43"/>
      <c r="C94" s="44"/>
      <c r="H94" s="19">
        <v>89</v>
      </c>
      <c r="I94" s="89">
        <v>89</v>
      </c>
    </row>
    <row r="95" spans="2:9" x14ac:dyDescent="0.25">
      <c r="B95" s="43"/>
      <c r="C95" s="44"/>
      <c r="H95" s="19">
        <v>90</v>
      </c>
      <c r="I95" s="89">
        <v>90</v>
      </c>
    </row>
    <row r="96" spans="2:9" x14ac:dyDescent="0.25">
      <c r="B96" s="43"/>
      <c r="C96" s="44"/>
      <c r="H96" s="19">
        <v>91</v>
      </c>
      <c r="I96" s="89">
        <v>91</v>
      </c>
    </row>
    <row r="97" spans="2:9" x14ac:dyDescent="0.25">
      <c r="B97" s="43"/>
      <c r="C97" s="44"/>
      <c r="H97" s="19">
        <v>92</v>
      </c>
      <c r="I97" s="89">
        <v>92</v>
      </c>
    </row>
    <row r="98" spans="2:9" x14ac:dyDescent="0.25">
      <c r="B98" s="43"/>
      <c r="C98" s="44"/>
      <c r="H98" s="19">
        <v>93</v>
      </c>
      <c r="I98" s="89">
        <v>93</v>
      </c>
    </row>
    <row r="99" spans="2:9" x14ac:dyDescent="0.25">
      <c r="B99" s="43"/>
      <c r="C99" s="44"/>
      <c r="H99" s="19">
        <v>94</v>
      </c>
      <c r="I99" s="89">
        <v>94</v>
      </c>
    </row>
    <row r="100" spans="2:9" x14ac:dyDescent="0.25">
      <c r="B100" s="43"/>
      <c r="C100" s="44"/>
      <c r="H100" s="19">
        <v>95</v>
      </c>
      <c r="I100" s="89">
        <v>95</v>
      </c>
    </row>
    <row r="101" spans="2:9" x14ac:dyDescent="0.25">
      <c r="B101" s="43"/>
      <c r="C101" s="44"/>
      <c r="H101" s="19">
        <v>96</v>
      </c>
      <c r="I101" s="89">
        <v>96</v>
      </c>
    </row>
    <row r="102" spans="2:9" x14ac:dyDescent="0.25">
      <c r="B102" s="43"/>
      <c r="C102" s="44"/>
      <c r="H102" s="19">
        <v>97</v>
      </c>
      <c r="I102" s="89">
        <v>97</v>
      </c>
    </row>
    <row r="103" spans="2:9" x14ac:dyDescent="0.25">
      <c r="H103" s="19">
        <v>98</v>
      </c>
      <c r="I103" s="89">
        <v>98</v>
      </c>
    </row>
    <row r="104" spans="2:9" x14ac:dyDescent="0.25">
      <c r="H104" s="19">
        <v>99</v>
      </c>
      <c r="I104" s="89">
        <v>99</v>
      </c>
    </row>
    <row r="105" spans="2:9" x14ac:dyDescent="0.25">
      <c r="H105" s="19">
        <v>100</v>
      </c>
      <c r="I105" s="89">
        <v>100</v>
      </c>
    </row>
  </sheetData>
  <conditionalFormatting sqref="B8:C44802">
    <cfRule type="expression" dxfId="14" priority="15">
      <formula>$B8=60</formula>
    </cfRule>
  </conditionalFormatting>
  <conditionalFormatting sqref="H6:I6 I7:I105">
    <cfRule type="expression" dxfId="13" priority="18">
      <formula>$H6=60</formula>
    </cfRule>
  </conditionalFormatting>
  <conditionalFormatting sqref="G21">
    <cfRule type="expression" dxfId="12" priority="5" stopIfTrue="1">
      <formula>OR(DAY($F$21)=1,DAY($F$21)=21,DAY($F$21)=31)</formula>
    </cfRule>
    <cfRule type="expression" dxfId="11" priority="6" stopIfTrue="1">
      <formula>OR(DAY($F$21)=2,DAY($F$21)=22)</formula>
    </cfRule>
    <cfRule type="expression" dxfId="10" priority="7" stopIfTrue="1">
      <formula>OR(DAY($F$21)=3,DAY($F$21)=23)</formula>
    </cfRule>
    <cfRule type="expression" dxfId="9" priority="8">
      <formula>DAY($F$21)&gt;3</formula>
    </cfRule>
  </conditionalFormatting>
  <conditionalFormatting sqref="F21">
    <cfRule type="expression" dxfId="8" priority="1" stopIfTrue="1">
      <formula>OR(DAY($F$21)=1,DAY($F$21)=21,DAY($F$21)=31)</formula>
    </cfRule>
    <cfRule type="expression" dxfId="7" priority="2" stopIfTrue="1">
      <formula>OR(DAY($F$21)=2,DAY($F$21)=22)</formula>
    </cfRule>
    <cfRule type="expression" dxfId="6" priority="3" stopIfTrue="1">
      <formula>OR(DAY($F$21)=3,DAY($F$21)=23)</formula>
    </cfRule>
    <cfRule type="expression" dxfId="5" priority="4">
      <formula>DAY($F$21)&gt;3</formula>
    </cfRule>
  </conditionalFormatting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1E808-B413-48C6-9AFE-64C8E643667C}">
  <sheetPr codeName="Sheet4"/>
  <dimension ref="A1:J20"/>
  <sheetViews>
    <sheetView zoomScale="120" zoomScaleNormal="120" workbookViewId="0">
      <selection activeCell="A2" sqref="A2"/>
    </sheetView>
  </sheetViews>
  <sheetFormatPr defaultRowHeight="15" x14ac:dyDescent="0.25"/>
  <cols>
    <col min="1" max="1" width="3.7109375" style="3" customWidth="1"/>
    <col min="2" max="2" width="16.28515625" style="22" bestFit="1" customWidth="1"/>
    <col min="3" max="3" width="19.42578125" style="19" customWidth="1"/>
    <col min="4" max="4" width="9.140625" style="3" customWidth="1"/>
    <col min="5" max="5" width="23.28515625" style="3" bestFit="1" customWidth="1"/>
    <col min="6" max="6" width="23.28515625" style="19" customWidth="1"/>
    <col min="7" max="9" width="23.28515625" style="3" customWidth="1"/>
    <col min="10" max="10" width="13" style="3" customWidth="1"/>
    <col min="11" max="16384" width="9.140625" style="3"/>
  </cols>
  <sheetData>
    <row r="1" spans="1:10" ht="18.75" x14ac:dyDescent="0.3">
      <c r="A1" s="13" t="s">
        <v>6</v>
      </c>
      <c r="B1" s="39"/>
    </row>
    <row r="4" spans="1:10" x14ac:dyDescent="0.25">
      <c r="B4" s="23" t="s">
        <v>207</v>
      </c>
      <c r="E4" s="23" t="s">
        <v>99</v>
      </c>
      <c r="F4" s="40"/>
      <c r="G4" s="23"/>
      <c r="H4" s="23"/>
      <c r="I4" s="23"/>
      <c r="J4" s="23" t="s">
        <v>106</v>
      </c>
    </row>
    <row r="5" spans="1:10" x14ac:dyDescent="0.25">
      <c r="B5" t="s">
        <v>14</v>
      </c>
      <c r="C5" s="19" t="b">
        <f>ISNUMBER(B5)</f>
        <v>0</v>
      </c>
      <c r="E5" s="3" t="s">
        <v>100</v>
      </c>
      <c r="F5" s="19">
        <f>VALUE(RIGHT(E5,8))</f>
        <v>44375</v>
      </c>
      <c r="J5" s="3" t="s">
        <v>142</v>
      </c>
    </row>
    <row r="6" spans="1:10" x14ac:dyDescent="0.25">
      <c r="B6" t="s">
        <v>15</v>
      </c>
      <c r="C6" s="19" t="b">
        <f>ISTEXT(B6)</f>
        <v>1</v>
      </c>
      <c r="E6" s="3" t="s">
        <v>101</v>
      </c>
      <c r="F6" s="19">
        <f>--RIGHT(E6,8)</f>
        <v>44462</v>
      </c>
      <c r="J6" s="71" t="s">
        <v>143</v>
      </c>
    </row>
    <row r="7" spans="1:10" x14ac:dyDescent="0.25">
      <c r="B7" t="s">
        <v>16</v>
      </c>
      <c r="C7" s="19">
        <f>B7+0</f>
        <v>44447</v>
      </c>
      <c r="E7" s="3" t="s">
        <v>102</v>
      </c>
      <c r="J7" s="76"/>
    </row>
    <row r="8" spans="1:10" x14ac:dyDescent="0.25">
      <c r="B8" t="s">
        <v>16</v>
      </c>
      <c r="C8" s="19">
        <f>B8*1</f>
        <v>44447</v>
      </c>
    </row>
    <row r="9" spans="1:10" x14ac:dyDescent="0.25">
      <c r="B9" t="s">
        <v>17</v>
      </c>
      <c r="C9" s="19">
        <f>--B9</f>
        <v>44444</v>
      </c>
      <c r="E9" s="23" t="s">
        <v>9</v>
      </c>
      <c r="F9" s="40"/>
      <c r="G9" s="23"/>
      <c r="H9" s="23"/>
      <c r="I9" s="23"/>
    </row>
    <row r="10" spans="1:10" x14ac:dyDescent="0.25">
      <c r="B10" s="19">
        <v>44435</v>
      </c>
      <c r="E10" s="3" t="s">
        <v>166</v>
      </c>
    </row>
    <row r="11" spans="1:10" x14ac:dyDescent="0.25">
      <c r="B11" s="19">
        <v>44428</v>
      </c>
      <c r="E11" s="3" t="s">
        <v>167</v>
      </c>
    </row>
    <row r="12" spans="1:10" x14ac:dyDescent="0.25">
      <c r="B12" s="19">
        <v>44428</v>
      </c>
    </row>
    <row r="13" spans="1:10" x14ac:dyDescent="0.25">
      <c r="B13" s="19">
        <v>44428</v>
      </c>
    </row>
    <row r="14" spans="1:10" x14ac:dyDescent="0.25">
      <c r="B14" s="19">
        <v>44428</v>
      </c>
    </row>
    <row r="15" spans="1:10" x14ac:dyDescent="0.25">
      <c r="B15" s="19">
        <v>44428</v>
      </c>
    </row>
    <row r="16" spans="1:10" x14ac:dyDescent="0.25">
      <c r="B16" s="19">
        <v>44428</v>
      </c>
    </row>
    <row r="17" spans="2:2" x14ac:dyDescent="0.25">
      <c r="B17" s="19">
        <v>44428</v>
      </c>
    </row>
    <row r="18" spans="2:2" x14ac:dyDescent="0.25">
      <c r="B18" s="19">
        <v>44428</v>
      </c>
    </row>
    <row r="19" spans="2:2" x14ac:dyDescent="0.25">
      <c r="B19" s="19">
        <v>44428</v>
      </c>
    </row>
    <row r="20" spans="2:2" x14ac:dyDescent="0.25">
      <c r="B20" s="19">
        <v>44428</v>
      </c>
    </row>
  </sheetData>
  <phoneticPr fontId="7" type="noConversion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56D48-CEA4-439A-B714-AC43E06D3C63}">
  <sheetPr codeName="Sheet5"/>
  <dimension ref="A1:W21"/>
  <sheetViews>
    <sheetView zoomScaleNormal="100" workbookViewId="0">
      <selection activeCell="A2" sqref="A2"/>
    </sheetView>
  </sheetViews>
  <sheetFormatPr defaultRowHeight="15" x14ac:dyDescent="0.25"/>
  <cols>
    <col min="1" max="1" width="3.7109375" customWidth="1"/>
    <col min="2" max="3" width="11.5703125" bestFit="1" customWidth="1"/>
    <col min="4" max="4" width="17.140625" bestFit="1" customWidth="1"/>
    <col min="14" max="14" width="15.7109375" bestFit="1" customWidth="1"/>
    <col min="15" max="15" width="13.140625" customWidth="1"/>
    <col min="18" max="19" width="23.7109375" bestFit="1" customWidth="1"/>
  </cols>
  <sheetData>
    <row r="1" spans="1:23" ht="18.75" x14ac:dyDescent="0.3">
      <c r="A1" s="13" t="s">
        <v>10</v>
      </c>
      <c r="B1" s="18"/>
      <c r="R1" s="23" t="s">
        <v>29</v>
      </c>
      <c r="U1" s="23" t="s">
        <v>34</v>
      </c>
      <c r="V1" s="23" t="s">
        <v>35</v>
      </c>
      <c r="W1" s="23" t="s">
        <v>36</v>
      </c>
    </row>
    <row r="2" spans="1:23" x14ac:dyDescent="0.25">
      <c r="M2" s="23" t="s">
        <v>27</v>
      </c>
      <c r="N2" s="23" t="s">
        <v>28</v>
      </c>
      <c r="O2" s="37" t="s">
        <v>26</v>
      </c>
      <c r="P2" s="23" t="s">
        <v>59</v>
      </c>
      <c r="U2" t="s">
        <v>13</v>
      </c>
      <c r="V2">
        <v>1</v>
      </c>
      <c r="W2">
        <v>2</v>
      </c>
    </row>
    <row r="3" spans="1:23" x14ac:dyDescent="0.25">
      <c r="M3" s="27"/>
      <c r="N3" t="s">
        <v>19</v>
      </c>
      <c r="O3" s="34">
        <v>2865</v>
      </c>
      <c r="P3" t="s">
        <v>51</v>
      </c>
      <c r="R3" t="s">
        <v>53</v>
      </c>
      <c r="S3" t="s">
        <v>164</v>
      </c>
      <c r="U3" t="s">
        <v>30</v>
      </c>
      <c r="V3">
        <v>4</v>
      </c>
      <c r="W3">
        <v>2</v>
      </c>
    </row>
    <row r="4" spans="1:23" x14ac:dyDescent="0.25">
      <c r="M4" s="30"/>
      <c r="N4" t="s">
        <v>22</v>
      </c>
      <c r="O4" s="34">
        <v>2402</v>
      </c>
      <c r="P4" t="s">
        <v>103</v>
      </c>
      <c r="R4" s="19" t="s">
        <v>54</v>
      </c>
      <c r="U4" t="s">
        <v>31</v>
      </c>
      <c r="V4">
        <v>7</v>
      </c>
      <c r="W4">
        <v>4</v>
      </c>
    </row>
    <row r="5" spans="1:23" x14ac:dyDescent="0.25">
      <c r="M5" s="28"/>
      <c r="N5" t="s">
        <v>20</v>
      </c>
      <c r="O5" s="34">
        <v>1641</v>
      </c>
      <c r="P5" t="s">
        <v>52</v>
      </c>
      <c r="R5" t="s">
        <v>60</v>
      </c>
      <c r="S5" s="38">
        <f>VALUE(MID(S3,$V$2,$W$2)&amp;"/"&amp;MID(S3,$V$3,$W$3)&amp;"/"&amp;MID(S3,$V$4,$W$4)&amp;" "&amp;MID(S3,$V$5,$W$5)&amp;":"&amp;MID(S3,$V$6,$W$6))+IF(MID(S3,$V$8,$W$8)="-",-1,1)*VALUE(VALUE(MID(S3,$V$9,$W$9))-V11&amp;":"&amp;MID(S3,$V$10,$W$10))</f>
        <v>44375.854166666664</v>
      </c>
      <c r="U5" t="s">
        <v>32</v>
      </c>
      <c r="V5">
        <v>12</v>
      </c>
      <c r="W5">
        <v>2</v>
      </c>
    </row>
    <row r="6" spans="1:23" x14ac:dyDescent="0.25">
      <c r="M6" s="32"/>
      <c r="N6" t="s">
        <v>24</v>
      </c>
      <c r="O6" s="34">
        <v>329</v>
      </c>
      <c r="P6" t="s">
        <v>55</v>
      </c>
      <c r="U6" t="s">
        <v>12</v>
      </c>
      <c r="V6">
        <v>17</v>
      </c>
      <c r="W6">
        <v>2</v>
      </c>
    </row>
    <row r="7" spans="1:23" x14ac:dyDescent="0.25">
      <c r="M7" s="33"/>
      <c r="N7" t="s">
        <v>25</v>
      </c>
      <c r="O7" s="34">
        <v>180</v>
      </c>
      <c r="P7" t="s">
        <v>56</v>
      </c>
      <c r="U7" t="s">
        <v>33</v>
      </c>
    </row>
    <row r="8" spans="1:23" x14ac:dyDescent="0.25">
      <c r="M8" s="31"/>
      <c r="N8" t="s">
        <v>23</v>
      </c>
      <c r="O8" s="34">
        <v>171.6</v>
      </c>
      <c r="P8" t="s">
        <v>57</v>
      </c>
      <c r="R8" s="38"/>
      <c r="U8" t="s">
        <v>40</v>
      </c>
      <c r="V8">
        <v>20</v>
      </c>
      <c r="W8">
        <v>1</v>
      </c>
    </row>
    <row r="9" spans="1:23" x14ac:dyDescent="0.25">
      <c r="M9" s="29"/>
      <c r="N9" t="s">
        <v>21</v>
      </c>
      <c r="O9" s="34">
        <v>0.55000000000000004</v>
      </c>
      <c r="P9" t="s">
        <v>30</v>
      </c>
      <c r="R9" s="3"/>
      <c r="S9" s="3"/>
      <c r="U9" t="s">
        <v>38</v>
      </c>
      <c r="V9">
        <v>21</v>
      </c>
      <c r="W9">
        <v>1</v>
      </c>
    </row>
    <row r="10" spans="1:23" ht="15.75" thickBot="1" x14ac:dyDescent="0.3">
      <c r="M10" s="23" t="s">
        <v>58</v>
      </c>
      <c r="N10" s="57" t="s">
        <v>19</v>
      </c>
      <c r="O10" s="58">
        <f>SUMIF($N$3:$N$9,"*"&amp;N10&amp;"*",$O$3:$O$9)</f>
        <v>5618.6</v>
      </c>
      <c r="R10" s="3"/>
      <c r="S10" s="3"/>
      <c r="U10" t="s">
        <v>39</v>
      </c>
      <c r="V10">
        <v>22</v>
      </c>
      <c r="W10">
        <v>2</v>
      </c>
    </row>
    <row r="11" spans="1:23" ht="15.75" thickBot="1" x14ac:dyDescent="0.3">
      <c r="N11" s="55" t="s">
        <v>21</v>
      </c>
      <c r="O11" s="56">
        <f>SUMIF($N$3:$N$9,"*"&amp;N11&amp;"*",$O$3:$O$9)</f>
        <v>681.15</v>
      </c>
      <c r="R11" s="3"/>
      <c r="S11" s="3"/>
      <c r="U11" t="s">
        <v>37</v>
      </c>
      <c r="V11">
        <v>1</v>
      </c>
    </row>
    <row r="12" spans="1:23" x14ac:dyDescent="0.25">
      <c r="R12" s="3"/>
      <c r="S12" s="3"/>
    </row>
    <row r="14" spans="1:23" x14ac:dyDescent="0.25">
      <c r="M14" s="23" t="s">
        <v>41</v>
      </c>
      <c r="N14" s="36" t="s">
        <v>7</v>
      </c>
      <c r="O14" s="36" t="s">
        <v>8</v>
      </c>
    </row>
    <row r="15" spans="1:23" x14ac:dyDescent="0.25">
      <c r="M15" s="12" t="s">
        <v>50</v>
      </c>
      <c r="N15" s="77">
        <v>44375</v>
      </c>
      <c r="O15" s="78">
        <v>0.8125</v>
      </c>
    </row>
    <row r="16" spans="1:23" x14ac:dyDescent="0.25">
      <c r="M16" t="s">
        <v>42</v>
      </c>
      <c r="N16" s="79">
        <v>44375</v>
      </c>
      <c r="O16" s="80">
        <v>1930</v>
      </c>
    </row>
    <row r="17" spans="2:15" x14ac:dyDescent="0.25">
      <c r="M17" s="3" t="s">
        <v>46</v>
      </c>
      <c r="N17" s="79" t="s">
        <v>47</v>
      </c>
      <c r="O17" s="80" t="s">
        <v>49</v>
      </c>
    </row>
    <row r="18" spans="2:15" x14ac:dyDescent="0.25">
      <c r="M18" t="s">
        <v>43</v>
      </c>
      <c r="N18" s="80" t="s">
        <v>45</v>
      </c>
      <c r="O18" s="80"/>
    </row>
    <row r="19" spans="2:15" x14ac:dyDescent="0.25">
      <c r="M19" t="s">
        <v>44</v>
      </c>
      <c r="N19" s="79">
        <v>44375</v>
      </c>
      <c r="O19" s="80" t="s">
        <v>48</v>
      </c>
    </row>
    <row r="20" spans="2:15" x14ac:dyDescent="0.25">
      <c r="M20" t="s">
        <v>165</v>
      </c>
      <c r="N20" s="81">
        <v>44375</v>
      </c>
      <c r="O20" s="82">
        <v>0.8125</v>
      </c>
    </row>
    <row r="21" spans="2:15" x14ac:dyDescent="0.25">
      <c r="B21" s="24" t="s">
        <v>18</v>
      </c>
      <c r="C21" s="25"/>
      <c r="D21" s="25"/>
      <c r="E21" s="25"/>
      <c r="F21" s="25"/>
      <c r="G21" s="25"/>
      <c r="H21" s="25"/>
      <c r="I21" s="25"/>
      <c r="J21" s="25"/>
      <c r="K21" s="25"/>
      <c r="L21" s="25"/>
    </row>
  </sheetData>
  <phoneticPr fontId="7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BC52D-CD60-4900-A4E5-78021E64A18B}">
  <dimension ref="A1:J28"/>
  <sheetViews>
    <sheetView workbookViewId="0">
      <selection activeCell="A2" sqref="A2"/>
    </sheetView>
  </sheetViews>
  <sheetFormatPr defaultRowHeight="15" x14ac:dyDescent="0.25"/>
  <cols>
    <col min="1" max="1" width="3.7109375" style="95" customWidth="1"/>
    <col min="2" max="2" width="20.42578125" style="95" bestFit="1" customWidth="1"/>
    <col min="3" max="3" width="8.140625" style="95" bestFit="1" customWidth="1"/>
    <col min="4" max="4" width="14.85546875" style="95" bestFit="1" customWidth="1"/>
    <col min="5" max="5" width="10.7109375" style="95" bestFit="1" customWidth="1"/>
    <col min="6" max="8" width="9.140625" style="95"/>
    <col min="9" max="9" width="13.28515625" style="95" customWidth="1"/>
    <col min="10" max="10" width="10.7109375" style="95" bestFit="1" customWidth="1"/>
    <col min="11" max="16384" width="9.140625" style="95"/>
  </cols>
  <sheetData>
    <row r="1" spans="1:10" ht="18.75" x14ac:dyDescent="0.3">
      <c r="A1" s="13" t="s">
        <v>168</v>
      </c>
    </row>
    <row r="3" spans="1:10" ht="15.75" x14ac:dyDescent="0.25">
      <c r="B3" s="15" t="s">
        <v>206</v>
      </c>
    </row>
    <row r="5" spans="1:10" x14ac:dyDescent="0.25">
      <c r="B5" s="97" t="s">
        <v>169</v>
      </c>
      <c r="C5" s="97" t="s">
        <v>170</v>
      </c>
      <c r="D5" s="97" t="s">
        <v>171</v>
      </c>
      <c r="E5" s="97"/>
      <c r="I5" s="96">
        <v>43042</v>
      </c>
      <c r="J5" s="96">
        <f>VALUE(TEXT(I5,"mm/dd/yyyy"))</f>
        <v>42805</v>
      </c>
    </row>
    <row r="6" spans="1:10" x14ac:dyDescent="0.25">
      <c r="B6" s="96">
        <v>42727</v>
      </c>
      <c r="C6" s="95" t="s">
        <v>172</v>
      </c>
      <c r="D6" s="95" t="s">
        <v>173</v>
      </c>
      <c r="E6" s="96">
        <f>IF(ISNUMBER(D6),VALUE(TEXT(D6,"mm/dd/yyyy")),DATE(RIGHT(D6,4),LEFT(D6,2),MID(D6,4,2)))</f>
        <v>42727</v>
      </c>
      <c r="I6" s="95" t="s">
        <v>173</v>
      </c>
      <c r="J6" s="96">
        <f>DATE(RIGHT(I6,4),LEFT(I6,2),MID(I6,4,2))</f>
        <v>42727</v>
      </c>
    </row>
    <row r="7" spans="1:10" x14ac:dyDescent="0.25">
      <c r="B7" s="96">
        <v>42729</v>
      </c>
      <c r="C7" s="95" t="s">
        <v>174</v>
      </c>
      <c r="D7" s="95" t="s">
        <v>175</v>
      </c>
      <c r="E7" s="96">
        <f t="shared" ref="E7:E27" si="0">IF(ISNUMBER(D7),VALUE(TEXT(D7,"mm/dd/yyyy")),DATE(RIGHT(D7,4),LEFT(D7,2),MID(D7,4,2)))</f>
        <v>42729</v>
      </c>
    </row>
    <row r="8" spans="1:10" x14ac:dyDescent="0.25">
      <c r="B8" s="96">
        <v>42766</v>
      </c>
      <c r="C8" s="95" t="s">
        <v>176</v>
      </c>
      <c r="D8" s="95" t="s">
        <v>177</v>
      </c>
      <c r="E8" s="96">
        <f t="shared" si="0"/>
        <v>42766</v>
      </c>
    </row>
    <row r="9" spans="1:10" x14ac:dyDescent="0.25">
      <c r="B9" s="96">
        <v>42794</v>
      </c>
      <c r="C9" s="95" t="s">
        <v>178</v>
      </c>
      <c r="D9" s="95" t="s">
        <v>179</v>
      </c>
      <c r="E9" s="96">
        <f t="shared" si="0"/>
        <v>42794</v>
      </c>
    </row>
    <row r="10" spans="1:10" x14ac:dyDescent="0.25">
      <c r="B10" s="96">
        <v>42805</v>
      </c>
      <c r="C10" s="95" t="s">
        <v>180</v>
      </c>
      <c r="D10" s="96">
        <v>43042</v>
      </c>
      <c r="E10" s="96">
        <f t="shared" si="0"/>
        <v>42805</v>
      </c>
    </row>
    <row r="11" spans="1:10" x14ac:dyDescent="0.25">
      <c r="B11" s="96">
        <v>42865</v>
      </c>
      <c r="C11" s="95" t="s">
        <v>181</v>
      </c>
      <c r="D11" s="96">
        <v>43013</v>
      </c>
      <c r="E11" s="96">
        <f t="shared" si="0"/>
        <v>42865</v>
      </c>
    </row>
    <row r="12" spans="1:10" x14ac:dyDescent="0.25">
      <c r="B12" s="96">
        <v>42873</v>
      </c>
      <c r="C12" s="95" t="s">
        <v>182</v>
      </c>
      <c r="D12" s="95" t="s">
        <v>183</v>
      </c>
      <c r="E12" s="96">
        <f t="shared" si="0"/>
        <v>42873</v>
      </c>
    </row>
    <row r="13" spans="1:10" x14ac:dyDescent="0.25">
      <c r="B13" s="96">
        <v>42873</v>
      </c>
      <c r="C13" s="95" t="s">
        <v>182</v>
      </c>
      <c r="D13" s="95" t="s">
        <v>183</v>
      </c>
      <c r="E13" s="96">
        <f t="shared" si="0"/>
        <v>42873</v>
      </c>
    </row>
    <row r="14" spans="1:10" x14ac:dyDescent="0.25">
      <c r="B14" s="96">
        <v>42949</v>
      </c>
      <c r="C14" s="95" t="s">
        <v>184</v>
      </c>
      <c r="D14" s="96">
        <v>42774</v>
      </c>
      <c r="E14" s="96">
        <f t="shared" si="0"/>
        <v>42949</v>
      </c>
    </row>
    <row r="15" spans="1:10" x14ac:dyDescent="0.25">
      <c r="B15" s="96">
        <v>42977</v>
      </c>
      <c r="C15" s="95" t="s">
        <v>185</v>
      </c>
      <c r="D15" s="95" t="s">
        <v>186</v>
      </c>
      <c r="E15" s="96">
        <f t="shared" si="0"/>
        <v>42977</v>
      </c>
    </row>
    <row r="16" spans="1:10" x14ac:dyDescent="0.25">
      <c r="B16" s="96">
        <v>42991</v>
      </c>
      <c r="C16" s="95" t="s">
        <v>187</v>
      </c>
      <c r="D16" s="95" t="s">
        <v>188</v>
      </c>
      <c r="E16" s="96">
        <f t="shared" si="0"/>
        <v>42991</v>
      </c>
    </row>
    <row r="17" spans="2:5" x14ac:dyDescent="0.25">
      <c r="B17" s="96">
        <v>43058</v>
      </c>
      <c r="C17" s="95" t="s">
        <v>189</v>
      </c>
      <c r="D17" s="95" t="s">
        <v>190</v>
      </c>
      <c r="E17" s="96">
        <f t="shared" si="0"/>
        <v>43058</v>
      </c>
    </row>
    <row r="18" spans="2:5" x14ac:dyDescent="0.25">
      <c r="B18" s="96">
        <v>43072</v>
      </c>
      <c r="C18" s="95" t="s">
        <v>191</v>
      </c>
      <c r="D18" s="96">
        <v>42806</v>
      </c>
      <c r="E18" s="96">
        <f t="shared" si="0"/>
        <v>43072</v>
      </c>
    </row>
    <row r="19" spans="2:5" x14ac:dyDescent="0.25">
      <c r="B19" s="96">
        <v>43108</v>
      </c>
      <c r="C19" s="95" t="s">
        <v>192</v>
      </c>
      <c r="D19" s="96">
        <v>43313</v>
      </c>
      <c r="E19" s="96">
        <f t="shared" si="0"/>
        <v>43108</v>
      </c>
    </row>
    <row r="20" spans="2:5" x14ac:dyDescent="0.25">
      <c r="B20" s="96">
        <v>43134</v>
      </c>
      <c r="C20" s="95" t="s">
        <v>193</v>
      </c>
      <c r="D20" s="96">
        <v>43161</v>
      </c>
      <c r="E20" s="96">
        <f t="shared" si="0"/>
        <v>43134</v>
      </c>
    </row>
    <row r="21" spans="2:5" x14ac:dyDescent="0.25">
      <c r="B21" s="96">
        <v>43188</v>
      </c>
      <c r="C21" s="95" t="s">
        <v>194</v>
      </c>
      <c r="D21" s="95" t="s">
        <v>195</v>
      </c>
      <c r="E21" s="96">
        <f t="shared" si="0"/>
        <v>43188</v>
      </c>
    </row>
    <row r="22" spans="2:5" x14ac:dyDescent="0.25">
      <c r="B22" s="96">
        <v>43196</v>
      </c>
      <c r="C22" s="95" t="s">
        <v>196</v>
      </c>
      <c r="D22" s="96">
        <v>43255</v>
      </c>
      <c r="E22" s="96">
        <f t="shared" si="0"/>
        <v>43196</v>
      </c>
    </row>
    <row r="23" spans="2:5" x14ac:dyDescent="0.25">
      <c r="B23" s="96">
        <v>43196</v>
      </c>
      <c r="C23" s="95" t="s">
        <v>196</v>
      </c>
      <c r="D23" s="96">
        <v>43255</v>
      </c>
      <c r="E23" s="96">
        <f t="shared" si="0"/>
        <v>43196</v>
      </c>
    </row>
    <row r="24" spans="2:5" x14ac:dyDescent="0.25">
      <c r="B24" s="96">
        <v>43205</v>
      </c>
      <c r="C24" s="95" t="s">
        <v>197</v>
      </c>
      <c r="D24" s="95" t="s">
        <v>198</v>
      </c>
      <c r="E24" s="96">
        <f t="shared" si="0"/>
        <v>43205</v>
      </c>
    </row>
    <row r="25" spans="2:5" x14ac:dyDescent="0.25">
      <c r="B25" s="96">
        <v>43206</v>
      </c>
      <c r="C25" s="95" t="s">
        <v>199</v>
      </c>
      <c r="D25" s="95" t="s">
        <v>200</v>
      </c>
      <c r="E25" s="96">
        <f t="shared" si="0"/>
        <v>43206</v>
      </c>
    </row>
    <row r="26" spans="2:5" x14ac:dyDescent="0.25">
      <c r="B26" s="96">
        <v>43208</v>
      </c>
      <c r="C26" s="95" t="s">
        <v>201</v>
      </c>
      <c r="D26" s="95" t="s">
        <v>202</v>
      </c>
      <c r="E26" s="96">
        <f t="shared" si="0"/>
        <v>43208</v>
      </c>
    </row>
    <row r="27" spans="2:5" x14ac:dyDescent="0.25">
      <c r="B27" s="96">
        <v>43244</v>
      </c>
      <c r="C27" s="95" t="s">
        <v>203</v>
      </c>
      <c r="D27" s="95" t="s">
        <v>204</v>
      </c>
      <c r="E27" s="96">
        <f t="shared" si="0"/>
        <v>43244</v>
      </c>
    </row>
    <row r="28" spans="2:5" x14ac:dyDescent="0.25">
      <c r="E28" s="9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89FFD-ED52-4699-AB47-AB5CDF99CA74}">
  <sheetPr codeName="Sheet6"/>
  <dimension ref="A1:M21"/>
  <sheetViews>
    <sheetView zoomScaleNormal="100" workbookViewId="0">
      <selection activeCell="A2" sqref="A2"/>
    </sheetView>
  </sheetViews>
  <sheetFormatPr defaultRowHeight="15" x14ac:dyDescent="0.25"/>
  <cols>
    <col min="1" max="1" width="3.7109375" style="3" customWidth="1"/>
    <col min="2" max="2" width="9.140625" style="3"/>
    <col min="3" max="3" width="57.28515625" style="3" customWidth="1"/>
    <col min="4" max="4" width="16" style="3" customWidth="1"/>
    <col min="5" max="5" width="16" customWidth="1"/>
    <col min="6" max="6" width="17.5703125" style="3" bestFit="1" customWidth="1"/>
    <col min="7" max="7" width="11.5703125" style="3" bestFit="1" customWidth="1"/>
    <col min="8" max="9" width="9.140625" style="3"/>
    <col min="10" max="10" width="11.5703125" style="3" bestFit="1" customWidth="1"/>
    <col min="11" max="11" width="9.140625" style="3"/>
    <col min="12" max="12" width="11.5703125" style="3" bestFit="1" customWidth="1"/>
    <col min="13" max="13" width="15.28515625" style="3" bestFit="1" customWidth="1"/>
    <col min="14" max="16384" width="9.140625" style="3"/>
  </cols>
  <sheetData>
    <row r="1" spans="1:13" ht="18.75" x14ac:dyDescent="0.3">
      <c r="A1" s="13" t="s">
        <v>163</v>
      </c>
    </row>
    <row r="3" spans="1:13" x14ac:dyDescent="0.25">
      <c r="C3" s="7" t="s">
        <v>61</v>
      </c>
      <c r="I3" s="23" t="s">
        <v>150</v>
      </c>
      <c r="J3" s="23" t="s">
        <v>95</v>
      </c>
      <c r="M3" s="23" t="s">
        <v>159</v>
      </c>
    </row>
    <row r="4" spans="1:13" x14ac:dyDescent="0.25">
      <c r="F4" s="45" t="s">
        <v>78</v>
      </c>
      <c r="G4" s="45"/>
    </row>
    <row r="5" spans="1:13" x14ac:dyDescent="0.25">
      <c r="C5" s="16" t="s">
        <v>64</v>
      </c>
      <c r="D5" s="16"/>
      <c r="F5" s="16" t="s">
        <v>79</v>
      </c>
      <c r="G5" s="16" t="s">
        <v>62</v>
      </c>
      <c r="I5" s="16" t="s">
        <v>152</v>
      </c>
      <c r="J5" s="16" t="s">
        <v>151</v>
      </c>
      <c r="K5" s="16" t="s">
        <v>150</v>
      </c>
      <c r="L5" s="16" t="s">
        <v>158</v>
      </c>
      <c r="M5" s="16" t="s">
        <v>157</v>
      </c>
    </row>
    <row r="6" spans="1:13" x14ac:dyDescent="0.25">
      <c r="C6" s="46" t="s">
        <v>66</v>
      </c>
      <c r="D6" s="20">
        <v>44462</v>
      </c>
      <c r="F6" s="51">
        <v>44554</v>
      </c>
      <c r="G6" s="52">
        <v>44559</v>
      </c>
      <c r="I6" s="17" t="s">
        <v>153</v>
      </c>
      <c r="J6" s="20">
        <v>21652</v>
      </c>
      <c r="K6" s="50">
        <f ca="1">INT(YEARFRAC(J6,TODAY(),1))</f>
        <v>62</v>
      </c>
      <c r="L6" s="20">
        <v>44481</v>
      </c>
      <c r="M6" s="50" cm="1">
        <f t="array" aca="1" ref="M6" ca="1">Age(J6,L6)</f>
        <v>62</v>
      </c>
    </row>
    <row r="7" spans="1:13" x14ac:dyDescent="0.25">
      <c r="C7" s="46" t="s">
        <v>81</v>
      </c>
      <c r="D7" s="21">
        <v>120</v>
      </c>
      <c r="F7" s="51">
        <v>44557</v>
      </c>
      <c r="G7" s="52">
        <v>44560</v>
      </c>
      <c r="I7" s="17" t="s">
        <v>154</v>
      </c>
      <c r="J7" s="20">
        <v>23605</v>
      </c>
      <c r="K7" s="50">
        <f t="shared" ref="K7:K9" ca="1" si="0">INT(YEARFRAC(J7,TODAY(),1))</f>
        <v>57</v>
      </c>
      <c r="L7" s="20">
        <v>44501</v>
      </c>
      <c r="M7" s="50" cm="1">
        <f t="array" aca="1" ref="M7" ca="1">Age(J7,L7)</f>
        <v>57</v>
      </c>
    </row>
    <row r="8" spans="1:13" x14ac:dyDescent="0.25">
      <c r="C8" s="46" t="s">
        <v>80</v>
      </c>
      <c r="D8" s="49">
        <f>D6+D7</f>
        <v>44582</v>
      </c>
      <c r="F8" s="51">
        <v>44558</v>
      </c>
      <c r="G8" s="52">
        <v>44561</v>
      </c>
      <c r="I8" s="17" t="s">
        <v>155</v>
      </c>
      <c r="J8" s="20">
        <v>25132</v>
      </c>
      <c r="K8" s="50">
        <f t="shared" ca="1" si="0"/>
        <v>52</v>
      </c>
      <c r="L8" s="20"/>
      <c r="M8" s="50" cm="1">
        <f t="array" aca="1" ref="M8" ca="1">Age(J8,L8)</f>
        <v>52</v>
      </c>
    </row>
    <row r="9" spans="1:13" x14ac:dyDescent="0.25">
      <c r="C9" s="46"/>
      <c r="D9" s="47"/>
      <c r="F9" s="51">
        <v>44564</v>
      </c>
      <c r="G9" s="53"/>
      <c r="I9" s="17" t="s">
        <v>156</v>
      </c>
      <c r="J9" s="20">
        <v>29312</v>
      </c>
      <c r="K9" s="50">
        <f t="shared" ca="1" si="0"/>
        <v>41</v>
      </c>
      <c r="L9" s="20">
        <v>44665</v>
      </c>
      <c r="M9" s="50" cm="1">
        <f t="array" aca="1" ref="M9" ca="1">Age(J9,L9)</f>
        <v>42</v>
      </c>
    </row>
    <row r="10" spans="1:13" x14ac:dyDescent="0.25">
      <c r="C10" s="54" t="s">
        <v>72</v>
      </c>
      <c r="D10" s="48"/>
      <c r="F10" s="35"/>
    </row>
    <row r="11" spans="1:13" x14ac:dyDescent="0.25">
      <c r="C11" s="46" t="s">
        <v>73</v>
      </c>
      <c r="D11" s="50">
        <f>D8-D6</f>
        <v>120</v>
      </c>
      <c r="F11" s="16" t="s">
        <v>160</v>
      </c>
    </row>
    <row r="12" spans="1:13" x14ac:dyDescent="0.25">
      <c r="C12" s="46" t="s">
        <v>82</v>
      </c>
      <c r="D12" s="49">
        <f>EDATE(D6,4)</f>
        <v>44584</v>
      </c>
      <c r="F12" s="17" t="s">
        <v>161</v>
      </c>
      <c r="G12" s="20">
        <v>44461</v>
      </c>
    </row>
    <row r="13" spans="1:13" x14ac:dyDescent="0.25">
      <c r="C13" s="46" t="s">
        <v>74</v>
      </c>
      <c r="D13" s="49">
        <f>EOMONTH(D6,6)</f>
        <v>44651</v>
      </c>
      <c r="F13" s="50"/>
      <c r="G13" s="50"/>
      <c r="H13" s="50"/>
    </row>
    <row r="14" spans="1:13" x14ac:dyDescent="0.25">
      <c r="C14" s="46" t="s">
        <v>146</v>
      </c>
      <c r="D14" s="50">
        <f>NETWORKDAYS(D6,D8,F6:F9)</f>
        <v>83</v>
      </c>
      <c r="F14" s="35"/>
      <c r="K14" s="3" t="e" cm="1" vm="1">
        <f t="array" aca="1" ref="K14" ca="1">_xlfn.LAMBDA(_xlpm.StartDate,_xlop.EndDate,INT(YEARFRAC(_xlpm.StartDate,IF(_xlpm.EndDate,_xlpm.EndDate,TODAY()),1)))</f>
        <v>#VALUE!</v>
      </c>
    </row>
    <row r="15" spans="1:13" x14ac:dyDescent="0.25">
      <c r="C15" s="46" t="s">
        <v>147</v>
      </c>
      <c r="D15" s="50">
        <f>NETWORKDAYS(D6,D8,F6:G9)</f>
        <v>80</v>
      </c>
      <c r="F15" s="16" t="s">
        <v>162</v>
      </c>
    </row>
    <row r="16" spans="1:13" x14ac:dyDescent="0.25">
      <c r="C16" s="46" t="s">
        <v>148</v>
      </c>
      <c r="D16" s="50">
        <f>NETWORKDAYS.INTL(D6,D8,11,F6:F9)</f>
        <v>100</v>
      </c>
      <c r="F16" s="49"/>
    </row>
    <row r="17" spans="3:6" x14ac:dyDescent="0.25">
      <c r="C17" s="46" t="s">
        <v>149</v>
      </c>
      <c r="D17" s="49">
        <f>WORKDAY(D6,D7,F6:G9)</f>
        <v>44641</v>
      </c>
      <c r="F17" s="35"/>
    </row>
    <row r="18" spans="3:6" x14ac:dyDescent="0.25">
      <c r="C18" s="46" t="s">
        <v>144</v>
      </c>
      <c r="D18" s="83">
        <f>WEEKDAY(D6)</f>
        <v>5</v>
      </c>
      <c r="E18" s="3"/>
      <c r="F18" s="35"/>
    </row>
    <row r="19" spans="3:6" x14ac:dyDescent="0.25">
      <c r="C19" s="46" t="s">
        <v>75</v>
      </c>
      <c r="D19" s="50">
        <f>WEEKNUM(D6)</f>
        <v>39</v>
      </c>
      <c r="F19" s="35"/>
    </row>
    <row r="20" spans="3:6" x14ac:dyDescent="0.25">
      <c r="C20" s="46" t="s">
        <v>76</v>
      </c>
      <c r="D20" s="50">
        <f>_xlfn.ISOWEEKNUM(D6)</f>
        <v>38</v>
      </c>
      <c r="F20" s="35"/>
    </row>
    <row r="21" spans="3:6" x14ac:dyDescent="0.25">
      <c r="F21" s="3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F74C9-1F73-46A2-A9DD-8123CC8B8651}">
  <sheetPr codeName="Sheet12"/>
  <dimension ref="A1:O22"/>
  <sheetViews>
    <sheetView zoomScaleNormal="100" workbookViewId="0">
      <selection activeCell="A2" sqref="A2"/>
    </sheetView>
  </sheetViews>
  <sheetFormatPr defaultRowHeight="15" x14ac:dyDescent="0.25"/>
  <cols>
    <col min="1" max="1" width="3.7109375" customWidth="1"/>
    <col min="2" max="2" width="21.140625" customWidth="1"/>
    <col min="3" max="3" width="11.42578125" bestFit="1" customWidth="1"/>
    <col min="4" max="4" width="9.42578125" bestFit="1" customWidth="1"/>
    <col min="5" max="15" width="12.140625" customWidth="1"/>
  </cols>
  <sheetData>
    <row r="1" spans="1:15" ht="18.75" x14ac:dyDescent="0.3">
      <c r="A1" s="4" t="s">
        <v>132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s="3" customFormat="1" ht="18.75" x14ac:dyDescent="0.3">
      <c r="A2" s="4"/>
      <c r="C2" s="4"/>
    </row>
    <row r="3" spans="1:15" x14ac:dyDescent="0.25">
      <c r="B3" s="47"/>
      <c r="C3" s="47"/>
      <c r="D3" s="47"/>
      <c r="E3" s="75"/>
      <c r="F3" s="74">
        <v>1</v>
      </c>
      <c r="G3" s="74">
        <v>2</v>
      </c>
      <c r="H3" s="74">
        <v>3</v>
      </c>
      <c r="I3" s="74">
        <v>11</v>
      </c>
      <c r="J3" s="74">
        <v>12</v>
      </c>
      <c r="K3" s="74">
        <v>13</v>
      </c>
      <c r="L3" s="74">
        <v>14</v>
      </c>
      <c r="M3" s="74">
        <v>15</v>
      </c>
      <c r="N3" s="74">
        <v>16</v>
      </c>
      <c r="O3" s="74">
        <v>17</v>
      </c>
    </row>
    <row r="4" spans="1:15" x14ac:dyDescent="0.25">
      <c r="B4" s="16" t="s">
        <v>7</v>
      </c>
      <c r="C4" s="16" t="s">
        <v>11</v>
      </c>
      <c r="D4" s="16" t="s">
        <v>133</v>
      </c>
      <c r="E4" s="16" t="s">
        <v>134</v>
      </c>
      <c r="F4" s="16" t="s">
        <v>135</v>
      </c>
      <c r="G4" s="16" t="s">
        <v>136</v>
      </c>
      <c r="H4" s="16" t="s">
        <v>137</v>
      </c>
      <c r="I4" s="16" t="s">
        <v>136</v>
      </c>
      <c r="J4" s="16" t="s">
        <v>137</v>
      </c>
      <c r="K4" s="16" t="s">
        <v>138</v>
      </c>
      <c r="L4" s="16" t="s">
        <v>139</v>
      </c>
      <c r="M4" s="16" t="s">
        <v>140</v>
      </c>
      <c r="N4" s="16" t="s">
        <v>141</v>
      </c>
      <c r="O4" s="16" t="s">
        <v>135</v>
      </c>
    </row>
    <row r="5" spans="1:15" x14ac:dyDescent="0.25">
      <c r="B5" s="20">
        <f ca="1">TODAY()</f>
        <v>44466</v>
      </c>
      <c r="C5" s="26">
        <f t="shared" ref="C5:C16" ca="1" si="0">B5</f>
        <v>44466</v>
      </c>
      <c r="D5" s="50">
        <f ca="1">WEEKDAY(B5)</f>
        <v>2</v>
      </c>
      <c r="E5" s="49">
        <f ca="1">B5-D5</f>
        <v>44464</v>
      </c>
      <c r="F5" s="49">
        <f ca="1">$B5-WEEKDAY($B5,F$3)</f>
        <v>44464</v>
      </c>
      <c r="G5" s="49">
        <f t="shared" ref="G5:O5" ca="1" si="1">$B5-WEEKDAY($B5,G$3)</f>
        <v>44465</v>
      </c>
      <c r="H5" s="49">
        <f t="shared" ca="1" si="1"/>
        <v>44466</v>
      </c>
      <c r="I5" s="49">
        <f t="shared" ca="1" si="1"/>
        <v>44465</v>
      </c>
      <c r="J5" s="49">
        <f t="shared" ca="1" si="1"/>
        <v>44459</v>
      </c>
      <c r="K5" s="49">
        <f t="shared" ca="1" si="1"/>
        <v>44460</v>
      </c>
      <c r="L5" s="49">
        <f t="shared" ca="1" si="1"/>
        <v>44461</v>
      </c>
      <c r="M5" s="49">
        <f t="shared" ca="1" si="1"/>
        <v>44462</v>
      </c>
      <c r="N5" s="49">
        <f t="shared" ca="1" si="1"/>
        <v>44463</v>
      </c>
      <c r="O5" s="49">
        <f t="shared" ca="1" si="1"/>
        <v>44464</v>
      </c>
    </row>
    <row r="6" spans="1:15" x14ac:dyDescent="0.25">
      <c r="B6" s="20">
        <f t="shared" ref="B6:B22" ca="1" si="2">B5+1</f>
        <v>44467</v>
      </c>
      <c r="C6" s="26">
        <f t="shared" ca="1" si="0"/>
        <v>44467</v>
      </c>
      <c r="D6" s="50">
        <f t="shared" ref="D6:D22" ca="1" si="3">WEEKDAY(B6)</f>
        <v>3</v>
      </c>
      <c r="E6" s="49">
        <f t="shared" ref="E6:E22" ca="1" si="4">B6-D6</f>
        <v>44464</v>
      </c>
      <c r="F6" s="49">
        <f t="shared" ref="F6:O22" ca="1" si="5">$B6-WEEKDAY($B6,F$3)</f>
        <v>44464</v>
      </c>
      <c r="G6" s="49">
        <f t="shared" ca="1" si="5"/>
        <v>44465</v>
      </c>
      <c r="H6" s="49">
        <f t="shared" ca="1" si="5"/>
        <v>44466</v>
      </c>
      <c r="I6" s="49">
        <f t="shared" ca="1" si="5"/>
        <v>44465</v>
      </c>
      <c r="J6" s="49">
        <f t="shared" ca="1" si="5"/>
        <v>44466</v>
      </c>
      <c r="K6" s="49">
        <f t="shared" ca="1" si="5"/>
        <v>44460</v>
      </c>
      <c r="L6" s="49">
        <f t="shared" ca="1" si="5"/>
        <v>44461</v>
      </c>
      <c r="M6" s="49">
        <f t="shared" ca="1" si="5"/>
        <v>44462</v>
      </c>
      <c r="N6" s="49">
        <f t="shared" ca="1" si="5"/>
        <v>44463</v>
      </c>
      <c r="O6" s="49">
        <f t="shared" ca="1" si="5"/>
        <v>44464</v>
      </c>
    </row>
    <row r="7" spans="1:15" x14ac:dyDescent="0.25">
      <c r="B7" s="20">
        <f t="shared" ca="1" si="2"/>
        <v>44468</v>
      </c>
      <c r="C7" s="26">
        <f t="shared" ca="1" si="0"/>
        <v>44468</v>
      </c>
      <c r="D7" s="50">
        <f t="shared" ca="1" si="3"/>
        <v>4</v>
      </c>
      <c r="E7" s="49">
        <f t="shared" ca="1" si="4"/>
        <v>44464</v>
      </c>
      <c r="F7" s="49">
        <f t="shared" ca="1" si="5"/>
        <v>44464</v>
      </c>
      <c r="G7" s="49">
        <f t="shared" ca="1" si="5"/>
        <v>44465</v>
      </c>
      <c r="H7" s="49">
        <f t="shared" ca="1" si="5"/>
        <v>44466</v>
      </c>
      <c r="I7" s="49">
        <f t="shared" ca="1" si="5"/>
        <v>44465</v>
      </c>
      <c r="J7" s="49">
        <f t="shared" ca="1" si="5"/>
        <v>44466</v>
      </c>
      <c r="K7" s="49">
        <f t="shared" ca="1" si="5"/>
        <v>44467</v>
      </c>
      <c r="L7" s="49">
        <f t="shared" ca="1" si="5"/>
        <v>44461</v>
      </c>
      <c r="M7" s="49">
        <f t="shared" ca="1" si="5"/>
        <v>44462</v>
      </c>
      <c r="N7" s="49">
        <f t="shared" ca="1" si="5"/>
        <v>44463</v>
      </c>
      <c r="O7" s="49">
        <f t="shared" ca="1" si="5"/>
        <v>44464</v>
      </c>
    </row>
    <row r="8" spans="1:15" x14ac:dyDescent="0.25">
      <c r="B8" s="20">
        <f t="shared" ca="1" si="2"/>
        <v>44469</v>
      </c>
      <c r="C8" s="26">
        <f t="shared" ca="1" si="0"/>
        <v>44469</v>
      </c>
      <c r="D8" s="50">
        <f t="shared" ca="1" si="3"/>
        <v>5</v>
      </c>
      <c r="E8" s="49">
        <f t="shared" ca="1" si="4"/>
        <v>44464</v>
      </c>
      <c r="F8" s="49">
        <f t="shared" ca="1" si="5"/>
        <v>44464</v>
      </c>
      <c r="G8" s="49">
        <f t="shared" ca="1" si="5"/>
        <v>44465</v>
      </c>
      <c r="H8" s="49">
        <f t="shared" ca="1" si="5"/>
        <v>44466</v>
      </c>
      <c r="I8" s="49">
        <f t="shared" ca="1" si="5"/>
        <v>44465</v>
      </c>
      <c r="J8" s="49">
        <f t="shared" ca="1" si="5"/>
        <v>44466</v>
      </c>
      <c r="K8" s="49">
        <f t="shared" ca="1" si="5"/>
        <v>44467</v>
      </c>
      <c r="L8" s="49">
        <f t="shared" ca="1" si="5"/>
        <v>44468</v>
      </c>
      <c r="M8" s="49">
        <f t="shared" ca="1" si="5"/>
        <v>44462</v>
      </c>
      <c r="N8" s="49">
        <f t="shared" ca="1" si="5"/>
        <v>44463</v>
      </c>
      <c r="O8" s="49">
        <f t="shared" ca="1" si="5"/>
        <v>44464</v>
      </c>
    </row>
    <row r="9" spans="1:15" x14ac:dyDescent="0.25">
      <c r="B9" s="20">
        <f t="shared" ca="1" si="2"/>
        <v>44470</v>
      </c>
      <c r="C9" s="26">
        <f t="shared" ca="1" si="0"/>
        <v>44470</v>
      </c>
      <c r="D9" s="50">
        <f t="shared" ca="1" si="3"/>
        <v>6</v>
      </c>
      <c r="E9" s="49">
        <f t="shared" ca="1" si="4"/>
        <v>44464</v>
      </c>
      <c r="F9" s="49">
        <f t="shared" ca="1" si="5"/>
        <v>44464</v>
      </c>
      <c r="G9" s="49">
        <f t="shared" ca="1" si="5"/>
        <v>44465</v>
      </c>
      <c r="H9" s="49">
        <f t="shared" ca="1" si="5"/>
        <v>44466</v>
      </c>
      <c r="I9" s="49">
        <f t="shared" ca="1" si="5"/>
        <v>44465</v>
      </c>
      <c r="J9" s="49">
        <f t="shared" ca="1" si="5"/>
        <v>44466</v>
      </c>
      <c r="K9" s="49">
        <f t="shared" ca="1" si="5"/>
        <v>44467</v>
      </c>
      <c r="L9" s="49">
        <f t="shared" ca="1" si="5"/>
        <v>44468</v>
      </c>
      <c r="M9" s="49">
        <f t="shared" ca="1" si="5"/>
        <v>44469</v>
      </c>
      <c r="N9" s="49">
        <f t="shared" ca="1" si="5"/>
        <v>44463</v>
      </c>
      <c r="O9" s="49">
        <f t="shared" ca="1" si="5"/>
        <v>44464</v>
      </c>
    </row>
    <row r="10" spans="1:15" x14ac:dyDescent="0.25">
      <c r="B10" s="20">
        <f t="shared" ca="1" si="2"/>
        <v>44471</v>
      </c>
      <c r="C10" s="26">
        <f t="shared" ca="1" si="0"/>
        <v>44471</v>
      </c>
      <c r="D10" s="50">
        <f t="shared" ca="1" si="3"/>
        <v>7</v>
      </c>
      <c r="E10" s="49">
        <f t="shared" ca="1" si="4"/>
        <v>44464</v>
      </c>
      <c r="F10" s="49">
        <f t="shared" ca="1" si="5"/>
        <v>44464</v>
      </c>
      <c r="G10" s="49">
        <f t="shared" ca="1" si="5"/>
        <v>44465</v>
      </c>
      <c r="H10" s="49">
        <f t="shared" ca="1" si="5"/>
        <v>44466</v>
      </c>
      <c r="I10" s="49">
        <f t="shared" ca="1" si="5"/>
        <v>44465</v>
      </c>
      <c r="J10" s="49">
        <f t="shared" ca="1" si="5"/>
        <v>44466</v>
      </c>
      <c r="K10" s="49">
        <f t="shared" ca="1" si="5"/>
        <v>44467</v>
      </c>
      <c r="L10" s="49">
        <f t="shared" ca="1" si="5"/>
        <v>44468</v>
      </c>
      <c r="M10" s="49">
        <f t="shared" ca="1" si="5"/>
        <v>44469</v>
      </c>
      <c r="N10" s="49">
        <f t="shared" ca="1" si="5"/>
        <v>44470</v>
      </c>
      <c r="O10" s="49">
        <f t="shared" ca="1" si="5"/>
        <v>44464</v>
      </c>
    </row>
    <row r="11" spans="1:15" x14ac:dyDescent="0.25">
      <c r="B11" s="20">
        <f t="shared" ca="1" si="2"/>
        <v>44472</v>
      </c>
      <c r="C11" s="26">
        <f t="shared" ca="1" si="0"/>
        <v>44472</v>
      </c>
      <c r="D11" s="50">
        <f t="shared" ca="1" si="3"/>
        <v>1</v>
      </c>
      <c r="E11" s="49">
        <f t="shared" ca="1" si="4"/>
        <v>44471</v>
      </c>
      <c r="F11" s="49">
        <f t="shared" ca="1" si="5"/>
        <v>44471</v>
      </c>
      <c r="G11" s="49">
        <f t="shared" ca="1" si="5"/>
        <v>44465</v>
      </c>
      <c r="H11" s="49">
        <f t="shared" ca="1" si="5"/>
        <v>44466</v>
      </c>
      <c r="I11" s="49">
        <f t="shared" ca="1" si="5"/>
        <v>44465</v>
      </c>
      <c r="J11" s="49">
        <f t="shared" ca="1" si="5"/>
        <v>44466</v>
      </c>
      <c r="K11" s="49">
        <f t="shared" ca="1" si="5"/>
        <v>44467</v>
      </c>
      <c r="L11" s="49">
        <f t="shared" ca="1" si="5"/>
        <v>44468</v>
      </c>
      <c r="M11" s="49">
        <f t="shared" ca="1" si="5"/>
        <v>44469</v>
      </c>
      <c r="N11" s="49">
        <f t="shared" ca="1" si="5"/>
        <v>44470</v>
      </c>
      <c r="O11" s="49">
        <f t="shared" ca="1" si="5"/>
        <v>44471</v>
      </c>
    </row>
    <row r="12" spans="1:15" x14ac:dyDescent="0.25">
      <c r="B12" s="20">
        <f t="shared" ca="1" si="2"/>
        <v>44473</v>
      </c>
      <c r="C12" s="26">
        <f t="shared" ca="1" si="0"/>
        <v>44473</v>
      </c>
      <c r="D12" s="50">
        <f t="shared" ca="1" si="3"/>
        <v>2</v>
      </c>
      <c r="E12" s="49">
        <f t="shared" ca="1" si="4"/>
        <v>44471</v>
      </c>
      <c r="F12" s="49">
        <f t="shared" ca="1" si="5"/>
        <v>44471</v>
      </c>
      <c r="G12" s="49">
        <f t="shared" ca="1" si="5"/>
        <v>44472</v>
      </c>
      <c r="H12" s="49">
        <f t="shared" ca="1" si="5"/>
        <v>44473</v>
      </c>
      <c r="I12" s="49">
        <f t="shared" ca="1" si="5"/>
        <v>44472</v>
      </c>
      <c r="J12" s="49">
        <f t="shared" ca="1" si="5"/>
        <v>44466</v>
      </c>
      <c r="K12" s="49">
        <f t="shared" ca="1" si="5"/>
        <v>44467</v>
      </c>
      <c r="L12" s="49">
        <f t="shared" ca="1" si="5"/>
        <v>44468</v>
      </c>
      <c r="M12" s="49">
        <f t="shared" ca="1" si="5"/>
        <v>44469</v>
      </c>
      <c r="N12" s="49">
        <f t="shared" ca="1" si="5"/>
        <v>44470</v>
      </c>
      <c r="O12" s="49">
        <f t="shared" ca="1" si="5"/>
        <v>44471</v>
      </c>
    </row>
    <row r="13" spans="1:15" x14ac:dyDescent="0.25">
      <c r="B13" s="20">
        <f t="shared" ca="1" si="2"/>
        <v>44474</v>
      </c>
      <c r="C13" s="26">
        <f t="shared" ca="1" si="0"/>
        <v>44474</v>
      </c>
      <c r="D13" s="50">
        <f t="shared" ca="1" si="3"/>
        <v>3</v>
      </c>
      <c r="E13" s="49">
        <f t="shared" ca="1" si="4"/>
        <v>44471</v>
      </c>
      <c r="F13" s="49">
        <f t="shared" ca="1" si="5"/>
        <v>44471</v>
      </c>
      <c r="G13" s="49">
        <f t="shared" ca="1" si="5"/>
        <v>44472</v>
      </c>
      <c r="H13" s="49">
        <f t="shared" ca="1" si="5"/>
        <v>44473</v>
      </c>
      <c r="I13" s="49">
        <f t="shared" ca="1" si="5"/>
        <v>44472</v>
      </c>
      <c r="J13" s="49">
        <f t="shared" ca="1" si="5"/>
        <v>44473</v>
      </c>
      <c r="K13" s="49">
        <f t="shared" ca="1" si="5"/>
        <v>44467</v>
      </c>
      <c r="L13" s="49">
        <f t="shared" ca="1" si="5"/>
        <v>44468</v>
      </c>
      <c r="M13" s="49">
        <f t="shared" ca="1" si="5"/>
        <v>44469</v>
      </c>
      <c r="N13" s="49">
        <f t="shared" ca="1" si="5"/>
        <v>44470</v>
      </c>
      <c r="O13" s="49">
        <f t="shared" ca="1" si="5"/>
        <v>44471</v>
      </c>
    </row>
    <row r="14" spans="1:15" x14ac:dyDescent="0.25">
      <c r="B14" s="20">
        <f t="shared" ca="1" si="2"/>
        <v>44475</v>
      </c>
      <c r="C14" s="26">
        <f t="shared" ca="1" si="0"/>
        <v>44475</v>
      </c>
      <c r="D14" s="50">
        <f t="shared" ca="1" si="3"/>
        <v>4</v>
      </c>
      <c r="E14" s="49">
        <f t="shared" ca="1" si="4"/>
        <v>44471</v>
      </c>
      <c r="F14" s="49">
        <f t="shared" ca="1" si="5"/>
        <v>44471</v>
      </c>
      <c r="G14" s="49">
        <f t="shared" ca="1" si="5"/>
        <v>44472</v>
      </c>
      <c r="H14" s="49">
        <f t="shared" ca="1" si="5"/>
        <v>44473</v>
      </c>
      <c r="I14" s="49">
        <f t="shared" ca="1" si="5"/>
        <v>44472</v>
      </c>
      <c r="J14" s="49">
        <f t="shared" ca="1" si="5"/>
        <v>44473</v>
      </c>
      <c r="K14" s="49">
        <f t="shared" ca="1" si="5"/>
        <v>44474</v>
      </c>
      <c r="L14" s="49">
        <f t="shared" ca="1" si="5"/>
        <v>44468</v>
      </c>
      <c r="M14" s="49">
        <f t="shared" ca="1" si="5"/>
        <v>44469</v>
      </c>
      <c r="N14" s="49">
        <f t="shared" ca="1" si="5"/>
        <v>44470</v>
      </c>
      <c r="O14" s="49">
        <f t="shared" ca="1" si="5"/>
        <v>44471</v>
      </c>
    </row>
    <row r="15" spans="1:15" x14ac:dyDescent="0.25">
      <c r="B15" s="20">
        <f t="shared" ca="1" si="2"/>
        <v>44476</v>
      </c>
      <c r="C15" s="26">
        <f t="shared" ca="1" si="0"/>
        <v>44476</v>
      </c>
      <c r="D15" s="50">
        <f t="shared" ca="1" si="3"/>
        <v>5</v>
      </c>
      <c r="E15" s="49">
        <f t="shared" ca="1" si="4"/>
        <v>44471</v>
      </c>
      <c r="F15" s="49">
        <f t="shared" ca="1" si="5"/>
        <v>44471</v>
      </c>
      <c r="G15" s="49">
        <f t="shared" ca="1" si="5"/>
        <v>44472</v>
      </c>
      <c r="H15" s="49">
        <f t="shared" ca="1" si="5"/>
        <v>44473</v>
      </c>
      <c r="I15" s="49">
        <f t="shared" ca="1" si="5"/>
        <v>44472</v>
      </c>
      <c r="J15" s="49">
        <f t="shared" ca="1" si="5"/>
        <v>44473</v>
      </c>
      <c r="K15" s="49">
        <f t="shared" ca="1" si="5"/>
        <v>44474</v>
      </c>
      <c r="L15" s="49">
        <f t="shared" ca="1" si="5"/>
        <v>44475</v>
      </c>
      <c r="M15" s="49">
        <f t="shared" ca="1" si="5"/>
        <v>44469</v>
      </c>
      <c r="N15" s="49">
        <f t="shared" ca="1" si="5"/>
        <v>44470</v>
      </c>
      <c r="O15" s="49">
        <f t="shared" ca="1" si="5"/>
        <v>44471</v>
      </c>
    </row>
    <row r="16" spans="1:15" x14ac:dyDescent="0.25">
      <c r="B16" s="20">
        <f t="shared" ca="1" si="2"/>
        <v>44477</v>
      </c>
      <c r="C16" s="26">
        <f t="shared" ca="1" si="0"/>
        <v>44477</v>
      </c>
      <c r="D16" s="50">
        <f t="shared" ca="1" si="3"/>
        <v>6</v>
      </c>
      <c r="E16" s="49">
        <f t="shared" ca="1" si="4"/>
        <v>44471</v>
      </c>
      <c r="F16" s="49">
        <f t="shared" ca="1" si="5"/>
        <v>44471</v>
      </c>
      <c r="G16" s="49">
        <f t="shared" ca="1" si="5"/>
        <v>44472</v>
      </c>
      <c r="H16" s="49">
        <f t="shared" ca="1" si="5"/>
        <v>44473</v>
      </c>
      <c r="I16" s="49">
        <f t="shared" ca="1" si="5"/>
        <v>44472</v>
      </c>
      <c r="J16" s="49">
        <f t="shared" ca="1" si="5"/>
        <v>44473</v>
      </c>
      <c r="K16" s="49">
        <f t="shared" ca="1" si="5"/>
        <v>44474</v>
      </c>
      <c r="L16" s="49">
        <f t="shared" ca="1" si="5"/>
        <v>44475</v>
      </c>
      <c r="M16" s="49">
        <f t="shared" ca="1" si="5"/>
        <v>44476</v>
      </c>
      <c r="N16" s="49">
        <f t="shared" ca="1" si="5"/>
        <v>44470</v>
      </c>
      <c r="O16" s="49">
        <f t="shared" ca="1" si="5"/>
        <v>44471</v>
      </c>
    </row>
    <row r="17" spans="2:15" x14ac:dyDescent="0.25">
      <c r="B17" s="20">
        <f t="shared" ca="1" si="2"/>
        <v>44478</v>
      </c>
      <c r="C17" s="26">
        <f t="shared" ref="C17:C22" ca="1" si="6">B17</f>
        <v>44478</v>
      </c>
      <c r="D17" s="50">
        <f t="shared" ca="1" si="3"/>
        <v>7</v>
      </c>
      <c r="E17" s="49">
        <f t="shared" ca="1" si="4"/>
        <v>44471</v>
      </c>
      <c r="F17" s="49">
        <f t="shared" ca="1" si="5"/>
        <v>44471</v>
      </c>
      <c r="G17" s="49">
        <f t="shared" ca="1" si="5"/>
        <v>44472</v>
      </c>
      <c r="H17" s="49">
        <f t="shared" ca="1" si="5"/>
        <v>44473</v>
      </c>
      <c r="I17" s="49">
        <f t="shared" ca="1" si="5"/>
        <v>44472</v>
      </c>
      <c r="J17" s="49">
        <f t="shared" ca="1" si="5"/>
        <v>44473</v>
      </c>
      <c r="K17" s="49">
        <f t="shared" ca="1" si="5"/>
        <v>44474</v>
      </c>
      <c r="L17" s="49">
        <f t="shared" ca="1" si="5"/>
        <v>44475</v>
      </c>
      <c r="M17" s="49">
        <f t="shared" ca="1" si="5"/>
        <v>44476</v>
      </c>
      <c r="N17" s="49">
        <f t="shared" ca="1" si="5"/>
        <v>44477</v>
      </c>
      <c r="O17" s="49">
        <f t="shared" ca="1" si="5"/>
        <v>44471</v>
      </c>
    </row>
    <row r="18" spans="2:15" x14ac:dyDescent="0.25">
      <c r="B18" s="20">
        <f t="shared" ca="1" si="2"/>
        <v>44479</v>
      </c>
      <c r="C18" s="26">
        <f t="shared" ca="1" si="6"/>
        <v>44479</v>
      </c>
      <c r="D18" s="50">
        <f t="shared" ca="1" si="3"/>
        <v>1</v>
      </c>
      <c r="E18" s="49">
        <f t="shared" ca="1" si="4"/>
        <v>44478</v>
      </c>
      <c r="F18" s="49">
        <f t="shared" ca="1" si="5"/>
        <v>44478</v>
      </c>
      <c r="G18" s="49">
        <f t="shared" ca="1" si="5"/>
        <v>44472</v>
      </c>
      <c r="H18" s="49">
        <f t="shared" ca="1" si="5"/>
        <v>44473</v>
      </c>
      <c r="I18" s="49">
        <f t="shared" ca="1" si="5"/>
        <v>44472</v>
      </c>
      <c r="J18" s="49">
        <f t="shared" ca="1" si="5"/>
        <v>44473</v>
      </c>
      <c r="K18" s="49">
        <f t="shared" ca="1" si="5"/>
        <v>44474</v>
      </c>
      <c r="L18" s="49">
        <f t="shared" ca="1" si="5"/>
        <v>44475</v>
      </c>
      <c r="M18" s="49">
        <f t="shared" ca="1" si="5"/>
        <v>44476</v>
      </c>
      <c r="N18" s="49">
        <f t="shared" ca="1" si="5"/>
        <v>44477</v>
      </c>
      <c r="O18" s="49">
        <f t="shared" ca="1" si="5"/>
        <v>44478</v>
      </c>
    </row>
    <row r="19" spans="2:15" x14ac:dyDescent="0.25">
      <c r="B19" s="20">
        <f t="shared" ca="1" si="2"/>
        <v>44480</v>
      </c>
      <c r="C19" s="26">
        <f t="shared" ca="1" si="6"/>
        <v>44480</v>
      </c>
      <c r="D19" s="50">
        <f t="shared" ca="1" si="3"/>
        <v>2</v>
      </c>
      <c r="E19" s="49">
        <f t="shared" ca="1" si="4"/>
        <v>44478</v>
      </c>
      <c r="F19" s="49">
        <f t="shared" ca="1" si="5"/>
        <v>44478</v>
      </c>
      <c r="G19" s="49">
        <f t="shared" ca="1" si="5"/>
        <v>44479</v>
      </c>
      <c r="H19" s="49">
        <f t="shared" ca="1" si="5"/>
        <v>44480</v>
      </c>
      <c r="I19" s="49">
        <f t="shared" ca="1" si="5"/>
        <v>44479</v>
      </c>
      <c r="J19" s="49">
        <f t="shared" ca="1" si="5"/>
        <v>44473</v>
      </c>
      <c r="K19" s="49">
        <f t="shared" ca="1" si="5"/>
        <v>44474</v>
      </c>
      <c r="L19" s="49">
        <f t="shared" ca="1" si="5"/>
        <v>44475</v>
      </c>
      <c r="M19" s="49">
        <f t="shared" ca="1" si="5"/>
        <v>44476</v>
      </c>
      <c r="N19" s="49">
        <f t="shared" ca="1" si="5"/>
        <v>44477</v>
      </c>
      <c r="O19" s="49">
        <f t="shared" ca="1" si="5"/>
        <v>44478</v>
      </c>
    </row>
    <row r="20" spans="2:15" x14ac:dyDescent="0.25">
      <c r="B20" s="20">
        <f t="shared" ca="1" si="2"/>
        <v>44481</v>
      </c>
      <c r="C20" s="26">
        <f t="shared" ca="1" si="6"/>
        <v>44481</v>
      </c>
      <c r="D20" s="50">
        <f t="shared" ca="1" si="3"/>
        <v>3</v>
      </c>
      <c r="E20" s="49">
        <f t="shared" ca="1" si="4"/>
        <v>44478</v>
      </c>
      <c r="F20" s="49">
        <f t="shared" ca="1" si="5"/>
        <v>44478</v>
      </c>
      <c r="G20" s="49">
        <f t="shared" ca="1" si="5"/>
        <v>44479</v>
      </c>
      <c r="H20" s="49">
        <f t="shared" ca="1" si="5"/>
        <v>44480</v>
      </c>
      <c r="I20" s="49">
        <f t="shared" ca="1" si="5"/>
        <v>44479</v>
      </c>
      <c r="J20" s="49">
        <f t="shared" ca="1" si="5"/>
        <v>44480</v>
      </c>
      <c r="K20" s="49">
        <f t="shared" ca="1" si="5"/>
        <v>44474</v>
      </c>
      <c r="L20" s="49">
        <f t="shared" ca="1" si="5"/>
        <v>44475</v>
      </c>
      <c r="M20" s="49">
        <f t="shared" ca="1" si="5"/>
        <v>44476</v>
      </c>
      <c r="N20" s="49">
        <f t="shared" ca="1" si="5"/>
        <v>44477</v>
      </c>
      <c r="O20" s="49">
        <f t="shared" ca="1" si="5"/>
        <v>44478</v>
      </c>
    </row>
    <row r="21" spans="2:15" x14ac:dyDescent="0.25">
      <c r="B21" s="20">
        <f t="shared" ca="1" si="2"/>
        <v>44482</v>
      </c>
      <c r="C21" s="26">
        <f t="shared" ca="1" si="6"/>
        <v>44482</v>
      </c>
      <c r="D21" s="50">
        <f t="shared" ca="1" si="3"/>
        <v>4</v>
      </c>
      <c r="E21" s="49">
        <f t="shared" ca="1" si="4"/>
        <v>44478</v>
      </c>
      <c r="F21" s="49">
        <f t="shared" ca="1" si="5"/>
        <v>44478</v>
      </c>
      <c r="G21" s="49">
        <f t="shared" ca="1" si="5"/>
        <v>44479</v>
      </c>
      <c r="H21" s="49">
        <f t="shared" ca="1" si="5"/>
        <v>44480</v>
      </c>
      <c r="I21" s="49">
        <f t="shared" ca="1" si="5"/>
        <v>44479</v>
      </c>
      <c r="J21" s="49">
        <f t="shared" ca="1" si="5"/>
        <v>44480</v>
      </c>
      <c r="K21" s="49">
        <f t="shared" ca="1" si="5"/>
        <v>44481</v>
      </c>
      <c r="L21" s="49">
        <f t="shared" ca="1" si="5"/>
        <v>44475</v>
      </c>
      <c r="M21" s="49">
        <f t="shared" ca="1" si="5"/>
        <v>44476</v>
      </c>
      <c r="N21" s="49">
        <f t="shared" ca="1" si="5"/>
        <v>44477</v>
      </c>
      <c r="O21" s="49">
        <f t="shared" ca="1" si="5"/>
        <v>44478</v>
      </c>
    </row>
    <row r="22" spans="2:15" x14ac:dyDescent="0.25">
      <c r="B22" s="20">
        <f t="shared" ca="1" si="2"/>
        <v>44483</v>
      </c>
      <c r="C22" s="26">
        <f t="shared" ca="1" si="6"/>
        <v>44483</v>
      </c>
      <c r="D22" s="50">
        <f t="shared" ca="1" si="3"/>
        <v>5</v>
      </c>
      <c r="E22" s="49">
        <f t="shared" ca="1" si="4"/>
        <v>44478</v>
      </c>
      <c r="F22" s="49">
        <f t="shared" ca="1" si="5"/>
        <v>44478</v>
      </c>
      <c r="G22" s="49">
        <f t="shared" ca="1" si="5"/>
        <v>44479</v>
      </c>
      <c r="H22" s="49">
        <f t="shared" ca="1" si="5"/>
        <v>44480</v>
      </c>
      <c r="I22" s="49">
        <f t="shared" ca="1" si="5"/>
        <v>44479</v>
      </c>
      <c r="J22" s="49">
        <f t="shared" ca="1" si="5"/>
        <v>44480</v>
      </c>
      <c r="K22" s="49">
        <f t="shared" ca="1" si="5"/>
        <v>44481</v>
      </c>
      <c r="L22" s="49">
        <f t="shared" ca="1" si="5"/>
        <v>44482</v>
      </c>
      <c r="M22" s="49">
        <f t="shared" ca="1" si="5"/>
        <v>44476</v>
      </c>
      <c r="N22" s="49">
        <f t="shared" ca="1" si="5"/>
        <v>44477</v>
      </c>
      <c r="O22" s="49">
        <f t="shared" ca="1" si="5"/>
        <v>44478</v>
      </c>
    </row>
  </sheetData>
  <conditionalFormatting sqref="B5:D22">
    <cfRule type="expression" dxfId="4" priority="2">
      <formula>$E5&gt;$E4</formula>
    </cfRule>
  </conditionalFormatting>
  <conditionalFormatting sqref="E5:O22">
    <cfRule type="expression" dxfId="3" priority="15">
      <formula>E5=$B5</formula>
    </cfRule>
    <cfRule type="expression" dxfId="2" priority="16">
      <formula>E5&gt;E4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5E46D-C55B-47A7-B970-A53AA13EAE40}">
  <sheetPr codeName="Sheet7"/>
  <dimension ref="A1:N104"/>
  <sheetViews>
    <sheetView zoomScale="110" zoomScaleNormal="110" workbookViewId="0">
      <selection activeCell="A2" sqref="A2"/>
    </sheetView>
  </sheetViews>
  <sheetFormatPr defaultRowHeight="15" x14ac:dyDescent="0.25"/>
  <cols>
    <col min="1" max="1" width="3.7109375" style="3" customWidth="1"/>
    <col min="2" max="3" width="12.7109375" customWidth="1"/>
    <col min="4" max="4" width="10.7109375" bestFit="1" customWidth="1"/>
    <col min="5" max="6" width="13.85546875" bestFit="1" customWidth="1"/>
    <col min="7" max="11" width="11.85546875" customWidth="1"/>
    <col min="12" max="12" width="11.5703125" bestFit="1" customWidth="1"/>
    <col min="13" max="14" width="10.7109375" bestFit="1" customWidth="1"/>
  </cols>
  <sheetData>
    <row r="1" spans="1:14" ht="18.75" x14ac:dyDescent="0.3">
      <c r="A1" s="13" t="s">
        <v>5</v>
      </c>
      <c r="B1" s="18"/>
    </row>
    <row r="2" spans="1:14" x14ac:dyDescent="0.25">
      <c r="B2" s="3"/>
      <c r="C2" s="19"/>
      <c r="E2" s="3"/>
      <c r="F2" s="40" t="s">
        <v>83</v>
      </c>
      <c r="G2" s="3"/>
      <c r="H2" s="3"/>
      <c r="I2" s="3"/>
      <c r="J2" s="3"/>
      <c r="K2" s="23" t="s">
        <v>84</v>
      </c>
      <c r="L2" s="3"/>
      <c r="M2" s="3"/>
      <c r="N2" s="3"/>
    </row>
    <row r="3" spans="1:14" x14ac:dyDescent="0.25">
      <c r="B3" s="3"/>
      <c r="C3" s="19"/>
      <c r="D3" s="19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x14ac:dyDescent="0.25">
      <c r="B4" s="16" t="s">
        <v>35</v>
      </c>
      <c r="C4" s="16" t="s">
        <v>85</v>
      </c>
      <c r="D4" s="16" t="s">
        <v>86</v>
      </c>
      <c r="E4" s="16" t="s">
        <v>87</v>
      </c>
      <c r="F4" s="16" t="s">
        <v>88</v>
      </c>
      <c r="G4" s="16" t="s">
        <v>89</v>
      </c>
      <c r="H4" s="16" t="s">
        <v>90</v>
      </c>
      <c r="I4" s="16" t="s">
        <v>91</v>
      </c>
      <c r="J4" s="16" t="s">
        <v>92</v>
      </c>
      <c r="K4" s="16" t="s">
        <v>93</v>
      </c>
      <c r="L4" s="16" t="s">
        <v>94</v>
      </c>
      <c r="M4" s="16" t="s">
        <v>96</v>
      </c>
      <c r="N4" s="16" t="s">
        <v>97</v>
      </c>
    </row>
    <row r="5" spans="1:14" x14ac:dyDescent="0.25">
      <c r="B5" s="20">
        <v>41640</v>
      </c>
      <c r="C5" s="20">
        <v>41641</v>
      </c>
      <c r="D5" s="50">
        <f>DATEDIF(tblDateDif[[#This Row],[Start]],tblDateDif[[#This Row],[End]],"d")</f>
        <v>1</v>
      </c>
      <c r="E5" s="50">
        <f>DATEDIF(tblDateDif[[#This Row],[Start]],tblDateDif[[#This Row],[End]],"m")</f>
        <v>0</v>
      </c>
      <c r="F5" s="50">
        <f>DATEDIF(tblDateDif[[#This Row],[Start]],tblDateDif[[#This Row],[End]],"y")</f>
        <v>0</v>
      </c>
      <c r="G5" s="50">
        <f>DATEDIF(tblDateDif[[#This Row],[Start]],tblDateDif[[#This Row],[End]],"ym")</f>
        <v>0</v>
      </c>
      <c r="H5" s="50">
        <f>DATEDIF(tblDateDif[[#This Row],[Start]],tblDateDif[[#This Row],[End]],"md")</f>
        <v>1</v>
      </c>
      <c r="I5" s="50">
        <f>DATEDIF(tblDateDif[[#This Row],[Start]],tblDateDif[[#This Row],[End]],"yd")</f>
        <v>1</v>
      </c>
      <c r="J5" s="50">
        <f>INT(YEARFRAC(tblDateDif[[#This Row],[Start]],tblDateDif[[#This Row],[End]]))</f>
        <v>0</v>
      </c>
      <c r="K5" s="83">
        <f>INT(MOD(YEARFRAC(tblDateDif[[#This Row],[Start]],tblDateDif[[#This Row],[End]],1),1)*12)</f>
        <v>0</v>
      </c>
      <c r="L5" s="50">
        <f>tblDateDif[[#This Row],[End]]-EDATE(tblDateDif[[#This Row],[Start]],(12*tblDateDif[[#This Row],[Years]])+tblDateDif[[#This Row],[Months]])</f>
        <v>1</v>
      </c>
      <c r="M5" s="50" t="str">
        <f>_xlfn.CONCAT(tblDateDif[[#This Row],[Years (Y)]:[MD]])</f>
        <v>001</v>
      </c>
      <c r="N5" s="50" t="str">
        <f>_xlfn.CONCAT(tblDateDif[[#This Row],[Years]:[Days]])</f>
        <v>001</v>
      </c>
    </row>
    <row r="6" spans="1:14" x14ac:dyDescent="0.25">
      <c r="B6" s="20">
        <v>19908</v>
      </c>
      <c r="C6" s="20">
        <v>24661</v>
      </c>
      <c r="D6" s="50">
        <f>DATEDIF(tblDateDif[[#This Row],[Start]],tblDateDif[[#This Row],[End]],"d")</f>
        <v>4753</v>
      </c>
      <c r="E6" s="50">
        <f>DATEDIF(tblDateDif[[#This Row],[Start]],tblDateDif[[#This Row],[End]],"m")</f>
        <v>156</v>
      </c>
      <c r="F6" s="50">
        <f>DATEDIF(tblDateDif[[#This Row],[Start]],tblDateDif[[#This Row],[End]],"y")</f>
        <v>13</v>
      </c>
      <c r="G6" s="50">
        <f>DATEDIF(tblDateDif[[#This Row],[Start]],tblDateDif[[#This Row],[End]],"ym")</f>
        <v>0</v>
      </c>
      <c r="H6" s="50">
        <f>DATEDIF(tblDateDif[[#This Row],[Start]],tblDateDif[[#This Row],[End]],"md")</f>
        <v>5</v>
      </c>
      <c r="I6" s="50">
        <f>DATEDIF(tblDateDif[[#This Row],[Start]],tblDateDif[[#This Row],[End]],"yd")</f>
        <v>5</v>
      </c>
      <c r="J6" s="50">
        <f>INT(YEARFRAC(tblDateDif[[#This Row],[Start]],tblDateDif[[#This Row],[End]]))</f>
        <v>13</v>
      </c>
      <c r="K6" s="83">
        <f>INT(MOD(YEARFRAC(tblDateDif[[#This Row],[Start]],tblDateDif[[#This Row],[End]],1),1)*12)</f>
        <v>0</v>
      </c>
      <c r="L6" s="50">
        <f>tblDateDif[[#This Row],[End]]-EDATE(tblDateDif[[#This Row],[Start]],(12*tblDateDif[[#This Row],[Years]])+tblDateDif[[#This Row],[Months]])</f>
        <v>5</v>
      </c>
      <c r="M6" s="50" t="str">
        <f>_xlfn.CONCAT(tblDateDif[[#This Row],[Years (Y)]:[MD]])</f>
        <v>1305</v>
      </c>
      <c r="N6" s="50" t="str">
        <f>_xlfn.CONCAT(tblDateDif[[#This Row],[Years]:[Days]])</f>
        <v>1305</v>
      </c>
    </row>
    <row r="7" spans="1:14" x14ac:dyDescent="0.25">
      <c r="B7" s="20">
        <v>12169</v>
      </c>
      <c r="C7" s="20">
        <v>19654</v>
      </c>
      <c r="D7" s="50">
        <f>DATEDIF(tblDateDif[[#This Row],[Start]],tblDateDif[[#This Row],[End]],"d")</f>
        <v>7485</v>
      </c>
      <c r="E7" s="50">
        <f>DATEDIF(tblDateDif[[#This Row],[Start]],tblDateDif[[#This Row],[End]],"m")</f>
        <v>245</v>
      </c>
      <c r="F7" s="50">
        <f>DATEDIF(tblDateDif[[#This Row],[Start]],tblDateDif[[#This Row],[End]],"y")</f>
        <v>20</v>
      </c>
      <c r="G7" s="50">
        <f>DATEDIF(tblDateDif[[#This Row],[Start]],tblDateDif[[#This Row],[End]],"ym")</f>
        <v>5</v>
      </c>
      <c r="H7" s="50">
        <f>DATEDIF(tblDateDif[[#This Row],[Start]],tblDateDif[[#This Row],[End]],"md")</f>
        <v>27</v>
      </c>
      <c r="I7" s="50">
        <f>DATEDIF(tblDateDif[[#This Row],[Start]],tblDateDif[[#This Row],[End]],"yd")</f>
        <v>180</v>
      </c>
      <c r="J7" s="50">
        <f>INT(YEARFRAC(tblDateDif[[#This Row],[Start]],tblDateDif[[#This Row],[End]]))</f>
        <v>20</v>
      </c>
      <c r="K7" s="83">
        <f>INT(MOD(YEARFRAC(tblDateDif[[#This Row],[Start]],tblDateDif[[#This Row],[End]],1),1)*12)</f>
        <v>5</v>
      </c>
      <c r="L7" s="50">
        <f>tblDateDif[[#This Row],[End]]-EDATE(tblDateDif[[#This Row],[Start]],(12*tblDateDif[[#This Row],[Years]])+tblDateDif[[#This Row],[Months]])</f>
        <v>27</v>
      </c>
      <c r="M7" s="50" t="str">
        <f>_xlfn.CONCAT(tblDateDif[[#This Row],[Years (Y)]:[MD]])</f>
        <v>20527</v>
      </c>
      <c r="N7" s="50" t="str">
        <f>_xlfn.CONCAT(tblDateDif[[#This Row],[Years]:[Days]])</f>
        <v>20527</v>
      </c>
    </row>
    <row r="8" spans="1:14" x14ac:dyDescent="0.25">
      <c r="B8" s="20">
        <v>32911</v>
      </c>
      <c r="C8" s="20">
        <v>34484</v>
      </c>
      <c r="D8" s="50">
        <f>DATEDIF(tblDateDif[[#This Row],[Start]],tblDateDif[[#This Row],[End]],"d")</f>
        <v>1573</v>
      </c>
      <c r="E8" s="50">
        <f>DATEDIF(tblDateDif[[#This Row],[Start]],tblDateDif[[#This Row],[End]],"m")</f>
        <v>51</v>
      </c>
      <c r="F8" s="50">
        <f>DATEDIF(tblDateDif[[#This Row],[Start]],tblDateDif[[#This Row],[End]],"y")</f>
        <v>4</v>
      </c>
      <c r="G8" s="50">
        <f>DATEDIF(tblDateDif[[#This Row],[Start]],tblDateDif[[#This Row],[End]],"ym")</f>
        <v>3</v>
      </c>
      <c r="H8" s="50">
        <f>DATEDIF(tblDateDif[[#This Row],[Start]],tblDateDif[[#This Row],[End]],"md")</f>
        <v>23</v>
      </c>
      <c r="I8" s="50">
        <f>DATEDIF(tblDateDif[[#This Row],[Start]],tblDateDif[[#This Row],[End]],"yd")</f>
        <v>112</v>
      </c>
      <c r="J8" s="50">
        <f>INT(YEARFRAC(tblDateDif[[#This Row],[Start]],tblDateDif[[#This Row],[End]]))</f>
        <v>4</v>
      </c>
      <c r="K8" s="83">
        <f>INT(MOD(YEARFRAC(tblDateDif[[#This Row],[Start]],tblDateDif[[#This Row],[End]],1),1)*12)</f>
        <v>3</v>
      </c>
      <c r="L8" s="50">
        <f>tblDateDif[[#This Row],[End]]-EDATE(tblDateDif[[#This Row],[Start]],(12*tblDateDif[[#This Row],[Years]])+tblDateDif[[#This Row],[Months]])</f>
        <v>23</v>
      </c>
      <c r="M8" s="50" t="str">
        <f>_xlfn.CONCAT(tblDateDif[[#This Row],[Years (Y)]:[MD]])</f>
        <v>4323</v>
      </c>
      <c r="N8" s="50" t="str">
        <f>_xlfn.CONCAT(tblDateDif[[#This Row],[Years]:[Days]])</f>
        <v>4323</v>
      </c>
    </row>
    <row r="9" spans="1:14" x14ac:dyDescent="0.25">
      <c r="B9" s="20">
        <v>23858</v>
      </c>
      <c r="C9" s="20">
        <v>25738</v>
      </c>
      <c r="D9" s="50">
        <f>DATEDIF(tblDateDif[[#This Row],[Start]],tblDateDif[[#This Row],[End]],"d")</f>
        <v>1880</v>
      </c>
      <c r="E9" s="50">
        <f>DATEDIF(tblDateDif[[#This Row],[Start]],tblDateDif[[#This Row],[End]],"m")</f>
        <v>61</v>
      </c>
      <c r="F9" s="50">
        <f>DATEDIF(tblDateDif[[#This Row],[Start]],tblDateDif[[#This Row],[End]],"y")</f>
        <v>5</v>
      </c>
      <c r="G9" s="50">
        <f>DATEDIF(tblDateDif[[#This Row],[Start]],tblDateDif[[#This Row],[End]],"ym")</f>
        <v>1</v>
      </c>
      <c r="H9" s="50">
        <f>DATEDIF(tblDateDif[[#This Row],[Start]],tblDateDif[[#This Row],[End]],"md")</f>
        <v>24</v>
      </c>
      <c r="I9" s="50">
        <f>DATEDIF(tblDateDif[[#This Row],[Start]],tblDateDif[[#This Row],[End]],"yd")</f>
        <v>54</v>
      </c>
      <c r="J9" s="50">
        <f>INT(YEARFRAC(tblDateDif[[#This Row],[Start]],tblDateDif[[#This Row],[End]]))</f>
        <v>5</v>
      </c>
      <c r="K9" s="83">
        <f>INT(MOD(YEARFRAC(tblDateDif[[#This Row],[Start]],tblDateDif[[#This Row],[End]],1),1)*12)</f>
        <v>1</v>
      </c>
      <c r="L9" s="50">
        <f>tblDateDif[[#This Row],[End]]-EDATE(tblDateDif[[#This Row],[Start]],(12*tblDateDif[[#This Row],[Years]])+tblDateDif[[#This Row],[Months]])</f>
        <v>24</v>
      </c>
      <c r="M9" s="50" t="str">
        <f>_xlfn.CONCAT(tblDateDif[[#This Row],[Years (Y)]:[MD]])</f>
        <v>5124</v>
      </c>
      <c r="N9" s="50" t="str">
        <f>_xlfn.CONCAT(tblDateDif[[#This Row],[Years]:[Days]])</f>
        <v>5124</v>
      </c>
    </row>
    <row r="10" spans="1:14" x14ac:dyDescent="0.25">
      <c r="B10" s="20">
        <v>7446</v>
      </c>
      <c r="C10" s="20">
        <v>7998</v>
      </c>
      <c r="D10" s="50">
        <f>DATEDIF(tblDateDif[[#This Row],[Start]],tblDateDif[[#This Row],[End]],"d")</f>
        <v>552</v>
      </c>
      <c r="E10" s="50">
        <f>DATEDIF(tblDateDif[[#This Row],[Start]],tblDateDif[[#This Row],[End]],"m")</f>
        <v>18</v>
      </c>
      <c r="F10" s="50">
        <f>DATEDIF(tblDateDif[[#This Row],[Start]],tblDateDif[[#This Row],[End]],"y")</f>
        <v>1</v>
      </c>
      <c r="G10" s="50">
        <f>DATEDIF(tblDateDif[[#This Row],[Start]],tblDateDif[[#This Row],[End]],"ym")</f>
        <v>6</v>
      </c>
      <c r="H10" s="50">
        <f>DATEDIF(tblDateDif[[#This Row],[Start]],tblDateDif[[#This Row],[End]],"md")</f>
        <v>3</v>
      </c>
      <c r="I10" s="50">
        <f>DATEDIF(tblDateDif[[#This Row],[Start]],tblDateDif[[#This Row],[End]],"yd")</f>
        <v>187</v>
      </c>
      <c r="J10" s="50">
        <f>INT(YEARFRAC(tblDateDif[[#This Row],[Start]],tblDateDif[[#This Row],[End]]))</f>
        <v>1</v>
      </c>
      <c r="K10" s="83">
        <f>INT(MOD(YEARFRAC(tblDateDif[[#This Row],[Start]],tblDateDif[[#This Row],[End]],1),1)*12)</f>
        <v>6</v>
      </c>
      <c r="L10" s="50">
        <f>tblDateDif[[#This Row],[End]]-EDATE(tblDateDif[[#This Row],[Start]],(12*tblDateDif[[#This Row],[Years]])+tblDateDif[[#This Row],[Months]])</f>
        <v>3</v>
      </c>
      <c r="M10" s="50" t="str">
        <f>_xlfn.CONCAT(tblDateDif[[#This Row],[Years (Y)]:[MD]])</f>
        <v>163</v>
      </c>
      <c r="N10" s="50" t="str">
        <f>_xlfn.CONCAT(tblDateDif[[#This Row],[Years]:[Days]])</f>
        <v>163</v>
      </c>
    </row>
    <row r="11" spans="1:14" x14ac:dyDescent="0.25">
      <c r="B11" s="20">
        <v>9872</v>
      </c>
      <c r="C11" s="20">
        <v>19226</v>
      </c>
      <c r="D11" s="50">
        <f>DATEDIF(tblDateDif[[#This Row],[Start]],tblDateDif[[#This Row],[End]],"d")</f>
        <v>9354</v>
      </c>
      <c r="E11" s="50">
        <f>DATEDIF(tblDateDif[[#This Row],[Start]],tblDateDif[[#This Row],[End]],"m")</f>
        <v>307</v>
      </c>
      <c r="F11" s="50">
        <f>DATEDIF(tblDateDif[[#This Row],[Start]],tblDateDif[[#This Row],[End]],"y")</f>
        <v>25</v>
      </c>
      <c r="G11" s="50">
        <f>DATEDIF(tblDateDif[[#This Row],[Start]],tblDateDif[[#This Row],[End]],"ym")</f>
        <v>7</v>
      </c>
      <c r="H11" s="50">
        <f>DATEDIF(tblDateDif[[#This Row],[Start]],tblDateDif[[#This Row],[End]],"md")</f>
        <v>10</v>
      </c>
      <c r="I11" s="50">
        <f>DATEDIF(tblDateDif[[#This Row],[Start]],tblDateDif[[#This Row],[End]],"yd")</f>
        <v>222</v>
      </c>
      <c r="J11" s="50">
        <f>INT(YEARFRAC(tblDateDif[[#This Row],[Start]],tblDateDif[[#This Row],[End]]))</f>
        <v>25</v>
      </c>
      <c r="K11" s="83">
        <f>INT(MOD(YEARFRAC(tblDateDif[[#This Row],[Start]],tblDateDif[[#This Row],[End]],1),1)*12)</f>
        <v>7</v>
      </c>
      <c r="L11" s="50">
        <f>tblDateDif[[#This Row],[End]]-EDATE(tblDateDif[[#This Row],[Start]],(12*tblDateDif[[#This Row],[Years]])+tblDateDif[[#This Row],[Months]])</f>
        <v>10</v>
      </c>
      <c r="M11" s="50" t="str">
        <f>_xlfn.CONCAT(tblDateDif[[#This Row],[Years (Y)]:[MD]])</f>
        <v>25710</v>
      </c>
      <c r="N11" s="50" t="str">
        <f>_xlfn.CONCAT(tblDateDif[[#This Row],[Years]:[Days]])</f>
        <v>25710</v>
      </c>
    </row>
    <row r="12" spans="1:14" x14ac:dyDescent="0.25">
      <c r="B12" s="20">
        <v>13514</v>
      </c>
      <c r="C12" s="20">
        <v>32189</v>
      </c>
      <c r="D12" s="50">
        <f>DATEDIF(tblDateDif[[#This Row],[Start]],tblDateDif[[#This Row],[End]],"d")</f>
        <v>18675</v>
      </c>
      <c r="E12" s="50">
        <f>DATEDIF(tblDateDif[[#This Row],[Start]],tblDateDif[[#This Row],[End]],"m")</f>
        <v>613</v>
      </c>
      <c r="F12" s="50">
        <f>DATEDIF(tblDateDif[[#This Row],[Start]],tblDateDif[[#This Row],[End]],"y")</f>
        <v>51</v>
      </c>
      <c r="G12" s="50">
        <f>DATEDIF(tblDateDif[[#This Row],[Start]],tblDateDif[[#This Row],[End]],"ym")</f>
        <v>1</v>
      </c>
      <c r="H12" s="50">
        <f>DATEDIF(tblDateDif[[#This Row],[Start]],tblDateDif[[#This Row],[End]],"md")</f>
        <v>17</v>
      </c>
      <c r="I12" s="50">
        <f>DATEDIF(tblDateDif[[#This Row],[Start]],tblDateDif[[#This Row],[End]],"yd")</f>
        <v>48</v>
      </c>
      <c r="J12" s="50">
        <f>INT(YEARFRAC(tblDateDif[[#This Row],[Start]],tblDateDif[[#This Row],[End]]))</f>
        <v>51</v>
      </c>
      <c r="K12" s="83">
        <f>INT(MOD(YEARFRAC(tblDateDif[[#This Row],[Start]],tblDateDif[[#This Row],[End]],1),1)*12)</f>
        <v>1</v>
      </c>
      <c r="L12" s="50">
        <f>tblDateDif[[#This Row],[End]]-EDATE(tblDateDif[[#This Row],[Start]],(12*tblDateDif[[#This Row],[Years]])+tblDateDif[[#This Row],[Months]])</f>
        <v>17</v>
      </c>
      <c r="M12" s="50" t="str">
        <f>_xlfn.CONCAT(tblDateDif[[#This Row],[Years (Y)]:[MD]])</f>
        <v>51117</v>
      </c>
      <c r="N12" s="50" t="str">
        <f>_xlfn.CONCAT(tblDateDif[[#This Row],[Years]:[Days]])</f>
        <v>51117</v>
      </c>
    </row>
    <row r="13" spans="1:14" x14ac:dyDescent="0.25">
      <c r="B13" s="20">
        <v>29008</v>
      </c>
      <c r="C13" s="20">
        <v>48705</v>
      </c>
      <c r="D13" s="50">
        <f>DATEDIF(tblDateDif[[#This Row],[Start]],tblDateDif[[#This Row],[End]],"d")</f>
        <v>19697</v>
      </c>
      <c r="E13" s="50">
        <f>DATEDIF(tblDateDif[[#This Row],[Start]],tblDateDif[[#This Row],[End]],"m")</f>
        <v>647</v>
      </c>
      <c r="F13" s="50">
        <f>DATEDIF(tblDateDif[[#This Row],[Start]],tblDateDif[[#This Row],[End]],"y")</f>
        <v>53</v>
      </c>
      <c r="G13" s="50">
        <f>DATEDIF(tblDateDif[[#This Row],[Start]],tblDateDif[[#This Row],[End]],"ym")</f>
        <v>11</v>
      </c>
      <c r="H13" s="50">
        <f>DATEDIF(tblDateDif[[#This Row],[Start]],tblDateDif[[#This Row],[End]],"md")</f>
        <v>4</v>
      </c>
      <c r="I13" s="50">
        <f>DATEDIF(tblDateDif[[#This Row],[Start]],tblDateDif[[#This Row],[End]],"yd")</f>
        <v>339</v>
      </c>
      <c r="J13" s="50">
        <f>INT(YEARFRAC(tblDateDif[[#This Row],[Start]],tblDateDif[[#This Row],[End]]))</f>
        <v>53</v>
      </c>
      <c r="K13" s="83">
        <f>INT(MOD(YEARFRAC(tblDateDif[[#This Row],[Start]],tblDateDif[[#This Row],[End]],1),1)*12)</f>
        <v>11</v>
      </c>
      <c r="L13" s="50">
        <f>tblDateDif[[#This Row],[End]]-EDATE(tblDateDif[[#This Row],[Start]],(12*tblDateDif[[#This Row],[Years]])+tblDateDif[[#This Row],[Months]])</f>
        <v>4</v>
      </c>
      <c r="M13" s="50" t="str">
        <f>_xlfn.CONCAT(tblDateDif[[#This Row],[Years (Y)]:[MD]])</f>
        <v>53114</v>
      </c>
      <c r="N13" s="50" t="str">
        <f>_xlfn.CONCAT(tblDateDif[[#This Row],[Years]:[Days]])</f>
        <v>53114</v>
      </c>
    </row>
    <row r="14" spans="1:14" x14ac:dyDescent="0.25">
      <c r="B14" s="20">
        <v>24874</v>
      </c>
      <c r="C14" s="20">
        <v>31351</v>
      </c>
      <c r="D14" s="50">
        <f>DATEDIF(tblDateDif[[#This Row],[Start]],tblDateDif[[#This Row],[End]],"d")</f>
        <v>6477</v>
      </c>
      <c r="E14" s="50">
        <f>DATEDIF(tblDateDif[[#This Row],[Start]],tblDateDif[[#This Row],[End]],"m")</f>
        <v>212</v>
      </c>
      <c r="F14" s="50">
        <f>DATEDIF(tblDateDif[[#This Row],[Start]],tblDateDif[[#This Row],[End]],"y")</f>
        <v>17</v>
      </c>
      <c r="G14" s="50">
        <f>DATEDIF(tblDateDif[[#This Row],[Start]],tblDateDif[[#This Row],[End]],"ym")</f>
        <v>8</v>
      </c>
      <c r="H14" s="50">
        <f>DATEDIF(tblDateDif[[#This Row],[Start]],tblDateDif[[#This Row],[End]],"md")</f>
        <v>25</v>
      </c>
      <c r="I14" s="50">
        <f>DATEDIF(tblDateDif[[#This Row],[Start]],tblDateDif[[#This Row],[End]],"yd")</f>
        <v>268</v>
      </c>
      <c r="J14" s="50">
        <f>INT(YEARFRAC(tblDateDif[[#This Row],[Start]],tblDateDif[[#This Row],[End]]))</f>
        <v>17</v>
      </c>
      <c r="K14" s="83">
        <f>INT(MOD(YEARFRAC(tblDateDif[[#This Row],[Start]],tblDateDif[[#This Row],[End]],1),1)*12)</f>
        <v>8</v>
      </c>
      <c r="L14" s="50">
        <f>tblDateDif[[#This Row],[End]]-EDATE(tblDateDif[[#This Row],[Start]],(12*tblDateDif[[#This Row],[Years]])+tblDateDif[[#This Row],[Months]])</f>
        <v>25</v>
      </c>
      <c r="M14" s="50" t="str">
        <f>_xlfn.CONCAT(tblDateDif[[#This Row],[Years (Y)]:[MD]])</f>
        <v>17825</v>
      </c>
      <c r="N14" s="50" t="str">
        <f>_xlfn.CONCAT(tblDateDif[[#This Row],[Years]:[Days]])</f>
        <v>17825</v>
      </c>
    </row>
    <row r="15" spans="1:14" x14ac:dyDescent="0.25">
      <c r="B15" s="20">
        <v>17018</v>
      </c>
      <c r="C15" s="20">
        <v>36189</v>
      </c>
      <c r="D15" s="50">
        <f>DATEDIF(tblDateDif[[#This Row],[Start]],tblDateDif[[#This Row],[End]],"d")</f>
        <v>19171</v>
      </c>
      <c r="E15" s="50">
        <f>DATEDIF(tblDateDif[[#This Row],[Start]],tblDateDif[[#This Row],[End]],"m")</f>
        <v>629</v>
      </c>
      <c r="F15" s="50">
        <f>DATEDIF(tblDateDif[[#This Row],[Start]],tblDateDif[[#This Row],[End]],"y")</f>
        <v>52</v>
      </c>
      <c r="G15" s="50">
        <f>DATEDIF(tblDateDif[[#This Row],[Start]],tblDateDif[[#This Row],[End]],"ym")</f>
        <v>5</v>
      </c>
      <c r="H15" s="50">
        <f>DATEDIF(tblDateDif[[#This Row],[Start]],tblDateDif[[#This Row],[End]],"md")</f>
        <v>25</v>
      </c>
      <c r="I15" s="50">
        <f>DATEDIF(tblDateDif[[#This Row],[Start]],tblDateDif[[#This Row],[End]],"yd")</f>
        <v>178</v>
      </c>
      <c r="J15" s="50">
        <f>INT(YEARFRAC(tblDateDif[[#This Row],[Start]],tblDateDif[[#This Row],[End]]))</f>
        <v>52</v>
      </c>
      <c r="K15" s="83">
        <f>INT(MOD(YEARFRAC(tblDateDif[[#This Row],[Start]],tblDateDif[[#This Row],[End]],1),1)*12)</f>
        <v>5</v>
      </c>
      <c r="L15" s="50">
        <f>tblDateDif[[#This Row],[End]]-EDATE(tblDateDif[[#This Row],[Start]],(12*tblDateDif[[#This Row],[Years]])+tblDateDif[[#This Row],[Months]])</f>
        <v>25</v>
      </c>
      <c r="M15" s="50" t="str">
        <f>_xlfn.CONCAT(tblDateDif[[#This Row],[Years (Y)]:[MD]])</f>
        <v>52525</v>
      </c>
      <c r="N15" s="50" t="str">
        <f>_xlfn.CONCAT(tblDateDif[[#This Row],[Years]:[Days]])</f>
        <v>52525</v>
      </c>
    </row>
    <row r="16" spans="1:14" x14ac:dyDescent="0.25">
      <c r="B16" s="20">
        <v>31284</v>
      </c>
      <c r="C16" s="20">
        <v>38817</v>
      </c>
      <c r="D16" s="50">
        <f>DATEDIF(tblDateDif[[#This Row],[Start]],tblDateDif[[#This Row],[End]],"d")</f>
        <v>7533</v>
      </c>
      <c r="E16" s="50">
        <f>DATEDIF(tblDateDif[[#This Row],[Start]],tblDateDif[[#This Row],[End]],"m")</f>
        <v>247</v>
      </c>
      <c r="F16" s="50">
        <f>DATEDIF(tblDateDif[[#This Row],[Start]],tblDateDif[[#This Row],[End]],"y")</f>
        <v>20</v>
      </c>
      <c r="G16" s="50">
        <f>DATEDIF(tblDateDif[[#This Row],[Start]],tblDateDif[[#This Row],[End]],"ym")</f>
        <v>7</v>
      </c>
      <c r="H16" s="50">
        <f>DATEDIF(tblDateDif[[#This Row],[Start]],tblDateDif[[#This Row],[End]],"md")</f>
        <v>16</v>
      </c>
      <c r="I16" s="50">
        <f>DATEDIF(tblDateDif[[#This Row],[Start]],tblDateDif[[#This Row],[End]],"yd")</f>
        <v>228</v>
      </c>
      <c r="J16" s="50">
        <f>INT(YEARFRAC(tblDateDif[[#This Row],[Start]],tblDateDif[[#This Row],[End]]))</f>
        <v>20</v>
      </c>
      <c r="K16" s="83">
        <f>INT(MOD(YEARFRAC(tblDateDif[[#This Row],[Start]],tblDateDif[[#This Row],[End]],1),1)*12)</f>
        <v>7</v>
      </c>
      <c r="L16" s="50">
        <f>tblDateDif[[#This Row],[End]]-EDATE(tblDateDif[[#This Row],[Start]],(12*tblDateDif[[#This Row],[Years]])+tblDateDif[[#This Row],[Months]])</f>
        <v>16</v>
      </c>
      <c r="M16" s="50" t="str">
        <f>_xlfn.CONCAT(tblDateDif[[#This Row],[Years (Y)]:[MD]])</f>
        <v>20716</v>
      </c>
      <c r="N16" s="50" t="str">
        <f>_xlfn.CONCAT(tblDateDif[[#This Row],[Years]:[Days]])</f>
        <v>20716</v>
      </c>
    </row>
    <row r="17" spans="2:14" x14ac:dyDescent="0.25">
      <c r="B17" s="20">
        <v>9874</v>
      </c>
      <c r="C17" s="20">
        <v>26689</v>
      </c>
      <c r="D17" s="50">
        <f>DATEDIF(tblDateDif[[#This Row],[Start]],tblDateDif[[#This Row],[End]],"d")</f>
        <v>16815</v>
      </c>
      <c r="E17" s="50">
        <f>DATEDIF(tblDateDif[[#This Row],[Start]],tblDateDif[[#This Row],[End]],"m")</f>
        <v>552</v>
      </c>
      <c r="F17" s="50">
        <f>DATEDIF(tblDateDif[[#This Row],[Start]],tblDateDif[[#This Row],[End]],"y")</f>
        <v>46</v>
      </c>
      <c r="G17" s="50">
        <f>DATEDIF(tblDateDif[[#This Row],[Start]],tblDateDif[[#This Row],[End]],"ym")</f>
        <v>0</v>
      </c>
      <c r="H17" s="50">
        <f>DATEDIF(tblDateDif[[#This Row],[Start]],tblDateDif[[#This Row],[End]],"md")</f>
        <v>13</v>
      </c>
      <c r="I17" s="50">
        <f>DATEDIF(tblDateDif[[#This Row],[Start]],tblDateDif[[#This Row],[End]],"yd")</f>
        <v>13</v>
      </c>
      <c r="J17" s="50">
        <f>INT(YEARFRAC(tblDateDif[[#This Row],[Start]],tblDateDif[[#This Row],[End]]))</f>
        <v>46</v>
      </c>
      <c r="K17" s="83">
        <f>INT(MOD(YEARFRAC(tblDateDif[[#This Row],[Start]],tblDateDif[[#This Row],[End]],1),1)*12)</f>
        <v>0</v>
      </c>
      <c r="L17" s="50">
        <f>tblDateDif[[#This Row],[End]]-EDATE(tblDateDif[[#This Row],[Start]],(12*tblDateDif[[#This Row],[Years]])+tblDateDif[[#This Row],[Months]])</f>
        <v>13</v>
      </c>
      <c r="M17" s="50" t="str">
        <f>_xlfn.CONCAT(tblDateDif[[#This Row],[Years (Y)]:[MD]])</f>
        <v>46013</v>
      </c>
      <c r="N17" s="50" t="str">
        <f>_xlfn.CONCAT(tblDateDif[[#This Row],[Years]:[Days]])</f>
        <v>46013</v>
      </c>
    </row>
    <row r="18" spans="2:14" x14ac:dyDescent="0.25">
      <c r="B18" s="20">
        <v>40623</v>
      </c>
      <c r="C18" s="20">
        <v>57054</v>
      </c>
      <c r="D18" s="50">
        <f>DATEDIF(tblDateDif[[#This Row],[Start]],tblDateDif[[#This Row],[End]],"d")</f>
        <v>16431</v>
      </c>
      <c r="E18" s="50">
        <f>DATEDIF(tblDateDif[[#This Row],[Start]],tblDateDif[[#This Row],[End]],"m")</f>
        <v>539</v>
      </c>
      <c r="F18" s="50">
        <f>DATEDIF(tblDateDif[[#This Row],[Start]],tblDateDif[[#This Row],[End]],"y")</f>
        <v>44</v>
      </c>
      <c r="G18" s="50">
        <f>DATEDIF(tblDateDif[[#This Row],[Start]],tblDateDif[[#This Row],[End]],"ym")</f>
        <v>11</v>
      </c>
      <c r="H18" s="50">
        <f>DATEDIF(tblDateDif[[#This Row],[Start]],tblDateDif[[#This Row],[End]],"md")</f>
        <v>23</v>
      </c>
      <c r="I18" s="50">
        <f>DATEDIF(tblDateDif[[#This Row],[Start]],tblDateDif[[#This Row],[End]],"yd")</f>
        <v>360</v>
      </c>
      <c r="J18" s="50">
        <f>INT(YEARFRAC(tblDateDif[[#This Row],[Start]],tblDateDif[[#This Row],[End]]))</f>
        <v>44</v>
      </c>
      <c r="K18" s="83">
        <f>INT(MOD(YEARFRAC(tblDateDif[[#This Row],[Start]],tblDateDif[[#This Row],[End]],1),1)*12)</f>
        <v>11</v>
      </c>
      <c r="L18" s="50">
        <f>tblDateDif[[#This Row],[End]]-EDATE(tblDateDif[[#This Row],[Start]],(12*tblDateDif[[#This Row],[Years]])+tblDateDif[[#This Row],[Months]])</f>
        <v>23</v>
      </c>
      <c r="M18" s="50" t="str">
        <f>_xlfn.CONCAT(tblDateDif[[#This Row],[Years (Y)]:[MD]])</f>
        <v>441123</v>
      </c>
      <c r="N18" s="50" t="str">
        <f>_xlfn.CONCAT(tblDateDif[[#This Row],[Years]:[Days]])</f>
        <v>441123</v>
      </c>
    </row>
    <row r="19" spans="2:14" x14ac:dyDescent="0.25">
      <c r="B19" s="20">
        <v>9378</v>
      </c>
      <c r="C19" s="20">
        <v>16308</v>
      </c>
      <c r="D19" s="50">
        <f>DATEDIF(tblDateDif[[#This Row],[Start]],tblDateDif[[#This Row],[End]],"d")</f>
        <v>6930</v>
      </c>
      <c r="E19" s="50">
        <f>DATEDIF(tblDateDif[[#This Row],[Start]],tblDateDif[[#This Row],[End]],"m")</f>
        <v>227</v>
      </c>
      <c r="F19" s="50">
        <f>DATEDIF(tblDateDif[[#This Row],[Start]],tblDateDif[[#This Row],[End]],"y")</f>
        <v>18</v>
      </c>
      <c r="G19" s="50">
        <f>DATEDIF(tblDateDif[[#This Row],[Start]],tblDateDif[[#This Row],[End]],"ym")</f>
        <v>11</v>
      </c>
      <c r="H19" s="50">
        <f>DATEDIF(tblDateDif[[#This Row],[Start]],tblDateDif[[#This Row],[End]],"md")</f>
        <v>21</v>
      </c>
      <c r="I19" s="50">
        <f>DATEDIF(tblDateDif[[#This Row],[Start]],tblDateDif[[#This Row],[End]],"yd")</f>
        <v>355</v>
      </c>
      <c r="J19" s="50">
        <f>INT(YEARFRAC(tblDateDif[[#This Row],[Start]],tblDateDif[[#This Row],[End]]))</f>
        <v>18</v>
      </c>
      <c r="K19" s="83">
        <f>INT(MOD(YEARFRAC(tblDateDif[[#This Row],[Start]],tblDateDif[[#This Row],[End]],1),1)*12)</f>
        <v>11</v>
      </c>
      <c r="L19" s="50">
        <f>tblDateDif[[#This Row],[End]]-EDATE(tblDateDif[[#This Row],[Start]],(12*tblDateDif[[#This Row],[Years]])+tblDateDif[[#This Row],[Months]])</f>
        <v>21</v>
      </c>
      <c r="M19" s="50" t="str">
        <f>_xlfn.CONCAT(tblDateDif[[#This Row],[Years (Y)]:[MD]])</f>
        <v>181121</v>
      </c>
      <c r="N19" s="50" t="str">
        <f>_xlfn.CONCAT(tblDateDif[[#This Row],[Years]:[Days]])</f>
        <v>181121</v>
      </c>
    </row>
    <row r="20" spans="2:14" x14ac:dyDescent="0.25">
      <c r="B20" s="20">
        <v>43097</v>
      </c>
      <c r="C20" s="20">
        <v>53927</v>
      </c>
      <c r="D20" s="50">
        <f>DATEDIF(tblDateDif[[#This Row],[Start]],tblDateDif[[#This Row],[End]],"d")</f>
        <v>10830</v>
      </c>
      <c r="E20" s="50">
        <f>DATEDIF(tblDateDif[[#This Row],[Start]],tblDateDif[[#This Row],[End]],"m")</f>
        <v>355</v>
      </c>
      <c r="F20" s="50">
        <f>DATEDIF(tblDateDif[[#This Row],[Start]],tblDateDif[[#This Row],[End]],"y")</f>
        <v>29</v>
      </c>
      <c r="G20" s="50">
        <f>DATEDIF(tblDateDif[[#This Row],[Start]],tblDateDif[[#This Row],[End]],"ym")</f>
        <v>7</v>
      </c>
      <c r="H20" s="50">
        <f>DATEDIF(tblDateDif[[#This Row],[Start]],tblDateDif[[#This Row],[End]],"md")</f>
        <v>26</v>
      </c>
      <c r="I20" s="50">
        <f>DATEDIF(tblDateDif[[#This Row],[Start]],tblDateDif[[#This Row],[End]],"yd")</f>
        <v>238</v>
      </c>
      <c r="J20" s="50">
        <f>INT(YEARFRAC(tblDateDif[[#This Row],[Start]],tblDateDif[[#This Row],[End]]))</f>
        <v>29</v>
      </c>
      <c r="K20" s="83">
        <f>INT(MOD(YEARFRAC(tblDateDif[[#This Row],[Start]],tblDateDif[[#This Row],[End]],1),1)*12)</f>
        <v>7</v>
      </c>
      <c r="L20" s="50">
        <f>tblDateDif[[#This Row],[End]]-EDATE(tblDateDif[[#This Row],[Start]],(12*tblDateDif[[#This Row],[Years]])+tblDateDif[[#This Row],[Months]])</f>
        <v>26</v>
      </c>
      <c r="M20" s="50" t="str">
        <f>_xlfn.CONCAT(tblDateDif[[#This Row],[Years (Y)]:[MD]])</f>
        <v>29726</v>
      </c>
      <c r="N20" s="50" t="str">
        <f>_xlfn.CONCAT(tblDateDif[[#This Row],[Years]:[Days]])</f>
        <v>29726</v>
      </c>
    </row>
    <row r="21" spans="2:14" x14ac:dyDescent="0.25">
      <c r="B21" s="20">
        <v>16607</v>
      </c>
      <c r="C21" s="20">
        <v>28766</v>
      </c>
      <c r="D21" s="50">
        <f>DATEDIF(tblDateDif[[#This Row],[Start]],tblDateDif[[#This Row],[End]],"d")</f>
        <v>12159</v>
      </c>
      <c r="E21" s="50">
        <f>DATEDIF(tblDateDif[[#This Row],[Start]],tblDateDif[[#This Row],[End]],"m")</f>
        <v>399</v>
      </c>
      <c r="F21" s="50">
        <f>DATEDIF(tblDateDif[[#This Row],[Start]],tblDateDif[[#This Row],[End]],"y")</f>
        <v>33</v>
      </c>
      <c r="G21" s="50">
        <f>DATEDIF(tblDateDif[[#This Row],[Start]],tblDateDif[[#This Row],[End]],"ym")</f>
        <v>3</v>
      </c>
      <c r="H21" s="50">
        <f>DATEDIF(tblDateDif[[#This Row],[Start]],tblDateDif[[#This Row],[End]],"md")</f>
        <v>14</v>
      </c>
      <c r="I21" s="50">
        <f>DATEDIF(tblDateDif[[#This Row],[Start]],tblDateDif[[#This Row],[End]],"yd")</f>
        <v>106</v>
      </c>
      <c r="J21" s="50">
        <f>INT(YEARFRAC(tblDateDif[[#This Row],[Start]],tblDateDif[[#This Row],[End]]))</f>
        <v>33</v>
      </c>
      <c r="K21" s="83">
        <f>INT(MOD(YEARFRAC(tblDateDif[[#This Row],[Start]],tblDateDif[[#This Row],[End]],1),1)*12)</f>
        <v>3</v>
      </c>
      <c r="L21" s="50">
        <f>tblDateDif[[#This Row],[End]]-EDATE(tblDateDif[[#This Row],[Start]],(12*tblDateDif[[#This Row],[Years]])+tblDateDif[[#This Row],[Months]])</f>
        <v>14</v>
      </c>
      <c r="M21" s="50" t="str">
        <f>_xlfn.CONCAT(tblDateDif[[#This Row],[Years (Y)]:[MD]])</f>
        <v>33314</v>
      </c>
      <c r="N21" s="50" t="str">
        <f>_xlfn.CONCAT(tblDateDif[[#This Row],[Years]:[Days]])</f>
        <v>33314</v>
      </c>
    </row>
    <row r="22" spans="2:14" x14ac:dyDescent="0.25">
      <c r="B22" s="20">
        <v>41724</v>
      </c>
      <c r="C22" s="20">
        <v>54082</v>
      </c>
      <c r="D22" s="50">
        <f>DATEDIF(tblDateDif[[#This Row],[Start]],tblDateDif[[#This Row],[End]],"d")</f>
        <v>12358</v>
      </c>
      <c r="E22" s="50">
        <f>DATEDIF(tblDateDif[[#This Row],[Start]],tblDateDif[[#This Row],[End]],"m")</f>
        <v>405</v>
      </c>
      <c r="F22" s="50">
        <f>DATEDIF(tblDateDif[[#This Row],[Start]],tblDateDif[[#This Row],[End]],"y")</f>
        <v>33</v>
      </c>
      <c r="G22" s="50">
        <f>DATEDIF(tblDateDif[[#This Row],[Start]],tblDateDif[[#This Row],[End]],"ym")</f>
        <v>9</v>
      </c>
      <c r="H22" s="50">
        <f>DATEDIF(tblDateDif[[#This Row],[Start]],tblDateDif[[#This Row],[End]],"md")</f>
        <v>30</v>
      </c>
      <c r="I22" s="50">
        <f>DATEDIF(tblDateDif[[#This Row],[Start]],tblDateDif[[#This Row],[End]],"yd")</f>
        <v>305</v>
      </c>
      <c r="J22" s="50">
        <f>INT(YEARFRAC(tblDateDif[[#This Row],[Start]],tblDateDif[[#This Row],[End]]))</f>
        <v>33</v>
      </c>
      <c r="K22" s="83">
        <f>INT(MOD(YEARFRAC(tblDateDif[[#This Row],[Start]],tblDateDif[[#This Row],[End]],1),1)*12)</f>
        <v>10</v>
      </c>
      <c r="L22" s="50">
        <f>tblDateDif[[#This Row],[End]]-EDATE(tblDateDif[[#This Row],[Start]],(12*tblDateDif[[#This Row],[Years]])+tblDateDif[[#This Row],[Months]])</f>
        <v>-1</v>
      </c>
      <c r="M22" s="50" t="str">
        <f>_xlfn.CONCAT(tblDateDif[[#This Row],[Years (Y)]:[MD]])</f>
        <v>33930</v>
      </c>
      <c r="N22" s="50" t="str">
        <f>_xlfn.CONCAT(tblDateDif[[#This Row],[Years]:[Days]])</f>
        <v>3310-1</v>
      </c>
    </row>
    <row r="23" spans="2:14" x14ac:dyDescent="0.25">
      <c r="B23" s="20">
        <v>23980</v>
      </c>
      <c r="C23" s="20">
        <v>34963</v>
      </c>
      <c r="D23" s="50">
        <f>DATEDIF(tblDateDif[[#This Row],[Start]],tblDateDif[[#This Row],[End]],"d")</f>
        <v>10983</v>
      </c>
      <c r="E23" s="50">
        <f>DATEDIF(tblDateDif[[#This Row],[Start]],tblDateDif[[#This Row],[End]],"m")</f>
        <v>360</v>
      </c>
      <c r="F23" s="50">
        <f>DATEDIF(tblDateDif[[#This Row],[Start]],tblDateDif[[#This Row],[End]],"y")</f>
        <v>30</v>
      </c>
      <c r="G23" s="50">
        <f>DATEDIF(tblDateDif[[#This Row],[Start]],tblDateDif[[#This Row],[End]],"ym")</f>
        <v>0</v>
      </c>
      <c r="H23" s="50">
        <f>DATEDIF(tblDateDif[[#This Row],[Start]],tblDateDif[[#This Row],[End]],"md")</f>
        <v>26</v>
      </c>
      <c r="I23" s="50">
        <f>DATEDIF(tblDateDif[[#This Row],[Start]],tblDateDif[[#This Row],[End]],"yd")</f>
        <v>26</v>
      </c>
      <c r="J23" s="50">
        <f>INT(YEARFRAC(tblDateDif[[#This Row],[Start]],tblDateDif[[#This Row],[End]]))</f>
        <v>30</v>
      </c>
      <c r="K23" s="83">
        <f>INT(MOD(YEARFRAC(tblDateDif[[#This Row],[Start]],tblDateDif[[#This Row],[End]],1),1)*12)</f>
        <v>0</v>
      </c>
      <c r="L23" s="50">
        <f>tblDateDif[[#This Row],[End]]-EDATE(tblDateDif[[#This Row],[Start]],(12*tblDateDif[[#This Row],[Years]])+tblDateDif[[#This Row],[Months]])</f>
        <v>26</v>
      </c>
      <c r="M23" s="50" t="str">
        <f>_xlfn.CONCAT(tblDateDif[[#This Row],[Years (Y)]:[MD]])</f>
        <v>30026</v>
      </c>
      <c r="N23" s="50" t="str">
        <f>_xlfn.CONCAT(tblDateDif[[#This Row],[Years]:[Days]])</f>
        <v>30026</v>
      </c>
    </row>
    <row r="24" spans="2:14" x14ac:dyDescent="0.25">
      <c r="B24" s="20">
        <v>45793</v>
      </c>
      <c r="C24" s="20">
        <v>50953</v>
      </c>
      <c r="D24" s="50">
        <f>DATEDIF(tblDateDif[[#This Row],[Start]],tblDateDif[[#This Row],[End]],"d")</f>
        <v>5160</v>
      </c>
      <c r="E24" s="50">
        <f>DATEDIF(tblDateDif[[#This Row],[Start]],tblDateDif[[#This Row],[End]],"m")</f>
        <v>169</v>
      </c>
      <c r="F24" s="50">
        <f>DATEDIF(tblDateDif[[#This Row],[Start]],tblDateDif[[#This Row],[End]],"y")</f>
        <v>14</v>
      </c>
      <c r="G24" s="50">
        <f>DATEDIF(tblDateDif[[#This Row],[Start]],tblDateDif[[#This Row],[End]],"ym")</f>
        <v>1</v>
      </c>
      <c r="H24" s="50">
        <f>DATEDIF(tblDateDif[[#This Row],[Start]],tblDateDif[[#This Row],[End]],"md")</f>
        <v>16</v>
      </c>
      <c r="I24" s="50">
        <f>DATEDIF(tblDateDif[[#This Row],[Start]],tblDateDif[[#This Row],[End]],"yd")</f>
        <v>47</v>
      </c>
      <c r="J24" s="50">
        <f>INT(YEARFRAC(tblDateDif[[#This Row],[Start]],tblDateDif[[#This Row],[End]]))</f>
        <v>14</v>
      </c>
      <c r="K24" s="83">
        <f>INT(MOD(YEARFRAC(tblDateDif[[#This Row],[Start]],tblDateDif[[#This Row],[End]],1),1)*12)</f>
        <v>1</v>
      </c>
      <c r="L24" s="50">
        <f>tblDateDif[[#This Row],[End]]-EDATE(tblDateDif[[#This Row],[Start]],(12*tblDateDif[[#This Row],[Years]])+tblDateDif[[#This Row],[Months]])</f>
        <v>16</v>
      </c>
      <c r="M24" s="50" t="str">
        <f>_xlfn.CONCAT(tblDateDif[[#This Row],[Years (Y)]:[MD]])</f>
        <v>14116</v>
      </c>
      <c r="N24" s="50" t="str">
        <f>_xlfn.CONCAT(tblDateDif[[#This Row],[Years]:[Days]])</f>
        <v>14116</v>
      </c>
    </row>
    <row r="25" spans="2:14" x14ac:dyDescent="0.25">
      <c r="B25" s="20">
        <v>30710</v>
      </c>
      <c r="C25" s="20">
        <v>39781</v>
      </c>
      <c r="D25" s="50">
        <f>DATEDIF(tblDateDif[[#This Row],[Start]],tblDateDif[[#This Row],[End]],"d")</f>
        <v>9071</v>
      </c>
      <c r="E25" s="50">
        <f>DATEDIF(tblDateDif[[#This Row],[Start]],tblDateDif[[#This Row],[End]],"m")</f>
        <v>298</v>
      </c>
      <c r="F25" s="50">
        <f>DATEDIF(tblDateDif[[#This Row],[Start]],tblDateDif[[#This Row],[End]],"y")</f>
        <v>24</v>
      </c>
      <c r="G25" s="50">
        <f>DATEDIF(tblDateDif[[#This Row],[Start]],tblDateDif[[#This Row],[End]],"ym")</f>
        <v>10</v>
      </c>
      <c r="H25" s="50">
        <f>DATEDIF(tblDateDif[[#This Row],[Start]],tblDateDif[[#This Row],[End]],"md")</f>
        <v>0</v>
      </c>
      <c r="I25" s="50">
        <f>DATEDIF(tblDateDif[[#This Row],[Start]],tblDateDif[[#This Row],[End]],"yd")</f>
        <v>305</v>
      </c>
      <c r="J25" s="50">
        <f>INT(YEARFRAC(tblDateDif[[#This Row],[Start]],tblDateDif[[#This Row],[End]]))</f>
        <v>24</v>
      </c>
      <c r="K25" s="83">
        <f>INT(MOD(YEARFRAC(tblDateDif[[#This Row],[Start]],tblDateDif[[#This Row],[End]],1),1)*12)</f>
        <v>9</v>
      </c>
      <c r="L25" s="50">
        <f>tblDateDif[[#This Row],[End]]-EDATE(tblDateDif[[#This Row],[Start]],(12*tblDateDif[[#This Row],[Years]])+tblDateDif[[#This Row],[Months]])</f>
        <v>31</v>
      </c>
      <c r="M25" s="50" t="str">
        <f>_xlfn.CONCAT(tblDateDif[[#This Row],[Years (Y)]:[MD]])</f>
        <v>24100</v>
      </c>
      <c r="N25" s="50" t="str">
        <f>_xlfn.CONCAT(tblDateDif[[#This Row],[Years]:[Days]])</f>
        <v>24931</v>
      </c>
    </row>
    <row r="26" spans="2:14" x14ac:dyDescent="0.25">
      <c r="B26" s="20">
        <v>2614</v>
      </c>
      <c r="C26" s="20">
        <v>8621</v>
      </c>
      <c r="D26" s="50">
        <f>DATEDIF(tblDateDif[[#This Row],[Start]],tblDateDif[[#This Row],[End]],"d")</f>
        <v>6007</v>
      </c>
      <c r="E26" s="50">
        <f>DATEDIF(tblDateDif[[#This Row],[Start]],tblDateDif[[#This Row],[End]],"m")</f>
        <v>197</v>
      </c>
      <c r="F26" s="50">
        <f>DATEDIF(tblDateDif[[#This Row],[Start]],tblDateDif[[#This Row],[End]],"y")</f>
        <v>16</v>
      </c>
      <c r="G26" s="50">
        <f>DATEDIF(tblDateDif[[#This Row],[Start]],tblDateDif[[#This Row],[End]],"ym")</f>
        <v>5</v>
      </c>
      <c r="H26" s="50">
        <f>DATEDIF(tblDateDif[[#This Row],[Start]],tblDateDif[[#This Row],[End]],"md")</f>
        <v>13</v>
      </c>
      <c r="I26" s="50">
        <f>DATEDIF(tblDateDif[[#This Row],[Start]],tblDateDif[[#This Row],[End]],"yd")</f>
        <v>163</v>
      </c>
      <c r="J26" s="50">
        <f>INT(YEARFRAC(tblDateDif[[#This Row],[Start]],tblDateDif[[#This Row],[End]]))</f>
        <v>16</v>
      </c>
      <c r="K26" s="83">
        <f>INT(MOD(YEARFRAC(tblDateDif[[#This Row],[Start]],tblDateDif[[#This Row],[End]],1),1)*12)</f>
        <v>5</v>
      </c>
      <c r="L26" s="50">
        <f>tblDateDif[[#This Row],[End]]-EDATE(tblDateDif[[#This Row],[Start]],(12*tblDateDif[[#This Row],[Years]])+tblDateDif[[#This Row],[Months]])</f>
        <v>13</v>
      </c>
      <c r="M26" s="50" t="str">
        <f>_xlfn.CONCAT(tblDateDif[[#This Row],[Years (Y)]:[MD]])</f>
        <v>16513</v>
      </c>
      <c r="N26" s="50" t="str">
        <f>_xlfn.CONCAT(tblDateDif[[#This Row],[Years]:[Days]])</f>
        <v>16513</v>
      </c>
    </row>
    <row r="27" spans="2:14" x14ac:dyDescent="0.25">
      <c r="B27" s="20">
        <v>48793</v>
      </c>
      <c r="C27" s="20">
        <v>55185</v>
      </c>
      <c r="D27" s="50">
        <f>DATEDIF(tblDateDif[[#This Row],[Start]],tblDateDif[[#This Row],[End]],"d")</f>
        <v>6392</v>
      </c>
      <c r="E27" s="50">
        <f>DATEDIF(tblDateDif[[#This Row],[Start]],tblDateDif[[#This Row],[End]],"m")</f>
        <v>209</v>
      </c>
      <c r="F27" s="50">
        <f>DATEDIF(tblDateDif[[#This Row],[Start]],tblDateDif[[#This Row],[End]],"y")</f>
        <v>17</v>
      </c>
      <c r="G27" s="50">
        <f>DATEDIF(tblDateDif[[#This Row],[Start]],tblDateDif[[#This Row],[End]],"ym")</f>
        <v>5</v>
      </c>
      <c r="H27" s="50">
        <f>DATEDIF(tblDateDif[[#This Row],[Start]],tblDateDif[[#This Row],[End]],"md")</f>
        <v>30</v>
      </c>
      <c r="I27" s="50">
        <f>DATEDIF(tblDateDif[[#This Row],[Start]],tblDateDif[[#This Row],[End]],"yd")</f>
        <v>183</v>
      </c>
      <c r="J27" s="50">
        <f>INT(YEARFRAC(tblDateDif[[#This Row],[Start]],tblDateDif[[#This Row],[End]]))</f>
        <v>17</v>
      </c>
      <c r="K27" s="83">
        <f>INT(MOD(YEARFRAC(tblDateDif[[#This Row],[Start]],tblDateDif[[#This Row],[End]],1),1)*12)</f>
        <v>6</v>
      </c>
      <c r="L27" s="50">
        <f>tblDateDif[[#This Row],[End]]-EDATE(tblDateDif[[#This Row],[Start]],(12*tblDateDif[[#This Row],[Years]])+tblDateDif[[#This Row],[Months]])</f>
        <v>-1</v>
      </c>
      <c r="M27" s="50" t="str">
        <f>_xlfn.CONCAT(tblDateDif[[#This Row],[Years (Y)]:[MD]])</f>
        <v>17530</v>
      </c>
      <c r="N27" s="50" t="str">
        <f>_xlfn.CONCAT(tblDateDif[[#This Row],[Years]:[Days]])</f>
        <v>176-1</v>
      </c>
    </row>
    <row r="28" spans="2:14" x14ac:dyDescent="0.25">
      <c r="B28" s="20">
        <v>45233</v>
      </c>
      <c r="C28" s="20">
        <v>57101</v>
      </c>
      <c r="D28" s="50">
        <f>DATEDIF(tblDateDif[[#This Row],[Start]],tblDateDif[[#This Row],[End]],"d")</f>
        <v>11868</v>
      </c>
      <c r="E28" s="50">
        <f>DATEDIF(tblDateDif[[#This Row],[Start]],tblDateDif[[#This Row],[End]],"m")</f>
        <v>389</v>
      </c>
      <c r="F28" s="50">
        <f>DATEDIF(tblDateDif[[#This Row],[Start]],tblDateDif[[#This Row],[End]],"y")</f>
        <v>32</v>
      </c>
      <c r="G28" s="50">
        <f>DATEDIF(tblDateDif[[#This Row],[Start]],tblDateDif[[#This Row],[End]],"ym")</f>
        <v>5</v>
      </c>
      <c r="H28" s="50">
        <f>DATEDIF(tblDateDif[[#This Row],[Start]],tblDateDif[[#This Row],[End]],"md")</f>
        <v>28</v>
      </c>
      <c r="I28" s="50">
        <f>DATEDIF(tblDateDif[[#This Row],[Start]],tblDateDif[[#This Row],[End]],"yd")</f>
        <v>180</v>
      </c>
      <c r="J28" s="50">
        <f>INT(YEARFRAC(tblDateDif[[#This Row],[Start]],tblDateDif[[#This Row],[End]]))</f>
        <v>32</v>
      </c>
      <c r="K28" s="83">
        <f>INT(MOD(YEARFRAC(tblDateDif[[#This Row],[Start]],tblDateDif[[#This Row],[End]],1),1)*12)</f>
        <v>5</v>
      </c>
      <c r="L28" s="50">
        <f>tblDateDif[[#This Row],[End]]-EDATE(tblDateDif[[#This Row],[Start]],(12*tblDateDif[[#This Row],[Years]])+tblDateDif[[#This Row],[Months]])</f>
        <v>28</v>
      </c>
      <c r="M28" s="50" t="str">
        <f>_xlfn.CONCAT(tblDateDif[[#This Row],[Years (Y)]:[MD]])</f>
        <v>32528</v>
      </c>
      <c r="N28" s="50" t="str">
        <f>_xlfn.CONCAT(tblDateDif[[#This Row],[Years]:[Days]])</f>
        <v>32528</v>
      </c>
    </row>
    <row r="29" spans="2:14" x14ac:dyDescent="0.25">
      <c r="B29" s="20">
        <v>31486</v>
      </c>
      <c r="C29" s="20">
        <v>37424</v>
      </c>
      <c r="D29" s="50">
        <f>DATEDIF(tblDateDif[[#This Row],[Start]],tblDateDif[[#This Row],[End]],"d")</f>
        <v>5938</v>
      </c>
      <c r="E29" s="50">
        <f>DATEDIF(tblDateDif[[#This Row],[Start]],tblDateDif[[#This Row],[End]],"m")</f>
        <v>195</v>
      </c>
      <c r="F29" s="50">
        <f>DATEDIF(tblDateDif[[#This Row],[Start]],tblDateDif[[#This Row],[End]],"y")</f>
        <v>16</v>
      </c>
      <c r="G29" s="50">
        <f>DATEDIF(tblDateDif[[#This Row],[Start]],tblDateDif[[#This Row],[End]],"ym")</f>
        <v>3</v>
      </c>
      <c r="H29" s="50">
        <f>DATEDIF(tblDateDif[[#This Row],[Start]],tblDateDif[[#This Row],[End]],"md")</f>
        <v>2</v>
      </c>
      <c r="I29" s="50">
        <f>DATEDIF(tblDateDif[[#This Row],[Start]],tblDateDif[[#This Row],[End]],"yd")</f>
        <v>94</v>
      </c>
      <c r="J29" s="50">
        <f>INT(YEARFRAC(tblDateDif[[#This Row],[Start]],tblDateDif[[#This Row],[End]]))</f>
        <v>16</v>
      </c>
      <c r="K29" s="83">
        <f>INT(MOD(YEARFRAC(tblDateDif[[#This Row],[Start]],tblDateDif[[#This Row],[End]],1),1)*12)</f>
        <v>3</v>
      </c>
      <c r="L29" s="50">
        <f>tblDateDif[[#This Row],[End]]-EDATE(tblDateDif[[#This Row],[Start]],(12*tblDateDif[[#This Row],[Years]])+tblDateDif[[#This Row],[Months]])</f>
        <v>2</v>
      </c>
      <c r="M29" s="50" t="str">
        <f>_xlfn.CONCAT(tblDateDif[[#This Row],[Years (Y)]:[MD]])</f>
        <v>1632</v>
      </c>
      <c r="N29" s="50" t="str">
        <f>_xlfn.CONCAT(tblDateDif[[#This Row],[Years]:[Days]])</f>
        <v>1632</v>
      </c>
    </row>
    <row r="30" spans="2:14" x14ac:dyDescent="0.25">
      <c r="B30" s="20">
        <v>38617</v>
      </c>
      <c r="C30" s="20">
        <v>50432</v>
      </c>
      <c r="D30" s="50">
        <f>DATEDIF(tblDateDif[[#This Row],[Start]],tblDateDif[[#This Row],[End]],"d")</f>
        <v>11815</v>
      </c>
      <c r="E30" s="50">
        <f>DATEDIF(tblDateDif[[#This Row],[Start]],tblDateDif[[#This Row],[End]],"m")</f>
        <v>388</v>
      </c>
      <c r="F30" s="50">
        <f>DATEDIF(tblDateDif[[#This Row],[Start]],tblDateDif[[#This Row],[End]],"y")</f>
        <v>32</v>
      </c>
      <c r="G30" s="50">
        <f>DATEDIF(tblDateDif[[#This Row],[Start]],tblDateDif[[#This Row],[End]],"ym")</f>
        <v>4</v>
      </c>
      <c r="H30" s="50">
        <f>DATEDIF(tblDateDif[[#This Row],[Start]],tblDateDif[[#This Row],[End]],"md")</f>
        <v>5</v>
      </c>
      <c r="I30" s="50">
        <f>DATEDIF(tblDateDif[[#This Row],[Start]],tblDateDif[[#This Row],[End]],"yd")</f>
        <v>127</v>
      </c>
      <c r="J30" s="50">
        <f>INT(YEARFRAC(tblDateDif[[#This Row],[Start]],tblDateDif[[#This Row],[End]]))</f>
        <v>32</v>
      </c>
      <c r="K30" s="83">
        <f>INT(MOD(YEARFRAC(tblDateDif[[#This Row],[Start]],tblDateDif[[#This Row],[End]],1),1)*12)</f>
        <v>4</v>
      </c>
      <c r="L30" s="50">
        <f>tblDateDif[[#This Row],[End]]-EDATE(tblDateDif[[#This Row],[Start]],(12*tblDateDif[[#This Row],[Years]])+tblDateDif[[#This Row],[Months]])</f>
        <v>5</v>
      </c>
      <c r="M30" s="50" t="str">
        <f>_xlfn.CONCAT(tblDateDif[[#This Row],[Years (Y)]:[MD]])</f>
        <v>3245</v>
      </c>
      <c r="N30" s="50" t="str">
        <f>_xlfn.CONCAT(tblDateDif[[#This Row],[Years]:[Days]])</f>
        <v>3245</v>
      </c>
    </row>
    <row r="31" spans="2:14" x14ac:dyDescent="0.25">
      <c r="B31" s="20">
        <v>8210</v>
      </c>
      <c r="C31" s="20">
        <v>10243</v>
      </c>
      <c r="D31" s="50">
        <f>DATEDIF(tblDateDif[[#This Row],[Start]],tblDateDif[[#This Row],[End]],"d")</f>
        <v>2033</v>
      </c>
      <c r="E31" s="50">
        <f>DATEDIF(tblDateDif[[#This Row],[Start]],tblDateDif[[#This Row],[End]],"m")</f>
        <v>66</v>
      </c>
      <c r="F31" s="50">
        <f>DATEDIF(tblDateDif[[#This Row],[Start]],tblDateDif[[#This Row],[End]],"y")</f>
        <v>5</v>
      </c>
      <c r="G31" s="50">
        <f>DATEDIF(tblDateDif[[#This Row],[Start]],tblDateDif[[#This Row],[End]],"ym")</f>
        <v>6</v>
      </c>
      <c r="H31" s="50">
        <f>DATEDIF(tblDateDif[[#This Row],[Start]],tblDateDif[[#This Row],[End]],"md")</f>
        <v>24</v>
      </c>
      <c r="I31" s="50">
        <f>DATEDIF(tblDateDif[[#This Row],[Start]],tblDateDif[[#This Row],[End]],"yd")</f>
        <v>207</v>
      </c>
      <c r="J31" s="50">
        <f>INT(YEARFRAC(tblDateDif[[#This Row],[Start]],tblDateDif[[#This Row],[End]]))</f>
        <v>5</v>
      </c>
      <c r="K31" s="83">
        <f>INT(MOD(YEARFRAC(tblDateDif[[#This Row],[Start]],tblDateDif[[#This Row],[End]],1),1)*12)</f>
        <v>6</v>
      </c>
      <c r="L31" s="50">
        <f>tblDateDif[[#This Row],[End]]-EDATE(tblDateDif[[#This Row],[Start]],(12*tblDateDif[[#This Row],[Years]])+tblDateDif[[#This Row],[Months]])</f>
        <v>24</v>
      </c>
      <c r="M31" s="50" t="str">
        <f>_xlfn.CONCAT(tblDateDif[[#This Row],[Years (Y)]:[MD]])</f>
        <v>5624</v>
      </c>
      <c r="N31" s="50" t="str">
        <f>_xlfn.CONCAT(tblDateDif[[#This Row],[Years]:[Days]])</f>
        <v>5624</v>
      </c>
    </row>
    <row r="32" spans="2:14" x14ac:dyDescent="0.25">
      <c r="B32" s="20">
        <v>34037</v>
      </c>
      <c r="C32" s="20">
        <v>39030</v>
      </c>
      <c r="D32" s="50">
        <f>DATEDIF(tblDateDif[[#This Row],[Start]],tblDateDif[[#This Row],[End]],"d")</f>
        <v>4993</v>
      </c>
      <c r="E32" s="50">
        <f>DATEDIF(tblDateDif[[#This Row],[Start]],tblDateDif[[#This Row],[End]],"m")</f>
        <v>164</v>
      </c>
      <c r="F32" s="50">
        <f>DATEDIF(tblDateDif[[#This Row],[Start]],tblDateDif[[#This Row],[End]],"y")</f>
        <v>13</v>
      </c>
      <c r="G32" s="50">
        <f>DATEDIF(tblDateDif[[#This Row],[Start]],tblDateDif[[#This Row],[End]],"ym")</f>
        <v>8</v>
      </c>
      <c r="H32" s="50">
        <f>DATEDIF(tblDateDif[[#This Row],[Start]],tblDateDif[[#This Row],[End]],"md")</f>
        <v>0</v>
      </c>
      <c r="I32" s="50">
        <f>DATEDIF(tblDateDif[[#This Row],[Start]],tblDateDif[[#This Row],[End]],"yd")</f>
        <v>245</v>
      </c>
      <c r="J32" s="50">
        <f>INT(YEARFRAC(tblDateDif[[#This Row],[Start]],tblDateDif[[#This Row],[End]]))</f>
        <v>13</v>
      </c>
      <c r="K32" s="83">
        <f>INT(MOD(YEARFRAC(tblDateDif[[#This Row],[Start]],tblDateDif[[#This Row],[End]],1),1)*12)</f>
        <v>8</v>
      </c>
      <c r="L32" s="50">
        <f>tblDateDif[[#This Row],[End]]-EDATE(tblDateDif[[#This Row],[Start]],(12*tblDateDif[[#This Row],[Years]])+tblDateDif[[#This Row],[Months]])</f>
        <v>0</v>
      </c>
      <c r="M32" s="50" t="str">
        <f>_xlfn.CONCAT(tblDateDif[[#This Row],[Years (Y)]:[MD]])</f>
        <v>1380</v>
      </c>
      <c r="N32" s="50" t="str">
        <f>_xlfn.CONCAT(tblDateDif[[#This Row],[Years]:[Days]])</f>
        <v>1380</v>
      </c>
    </row>
    <row r="33" spans="2:14" x14ac:dyDescent="0.25">
      <c r="B33" s="20">
        <v>39120</v>
      </c>
      <c r="C33" s="20">
        <v>48469</v>
      </c>
      <c r="D33" s="50">
        <f>DATEDIF(tblDateDif[[#This Row],[Start]],tblDateDif[[#This Row],[End]],"d")</f>
        <v>9349</v>
      </c>
      <c r="E33" s="50">
        <f>DATEDIF(tblDateDif[[#This Row],[Start]],tblDateDif[[#This Row],[End]],"m")</f>
        <v>307</v>
      </c>
      <c r="F33" s="50">
        <f>DATEDIF(tblDateDif[[#This Row],[Start]],tblDateDif[[#This Row],[End]],"y")</f>
        <v>25</v>
      </c>
      <c r="G33" s="50">
        <f>DATEDIF(tblDateDif[[#This Row],[Start]],tblDateDif[[#This Row],[End]],"ym")</f>
        <v>7</v>
      </c>
      <c r="H33" s="50">
        <f>DATEDIF(tblDateDif[[#This Row],[Start]],tblDateDif[[#This Row],[End]],"md")</f>
        <v>5</v>
      </c>
      <c r="I33" s="50">
        <f>DATEDIF(tblDateDif[[#This Row],[Start]],tblDateDif[[#This Row],[End]],"yd")</f>
        <v>217</v>
      </c>
      <c r="J33" s="50">
        <f>INT(YEARFRAC(tblDateDif[[#This Row],[Start]],tblDateDif[[#This Row],[End]]))</f>
        <v>25</v>
      </c>
      <c r="K33" s="83">
        <f>INT(MOD(YEARFRAC(tblDateDif[[#This Row],[Start]],tblDateDif[[#This Row],[End]],1),1)*12)</f>
        <v>7</v>
      </c>
      <c r="L33" s="50">
        <f>tblDateDif[[#This Row],[End]]-EDATE(tblDateDif[[#This Row],[Start]],(12*tblDateDif[[#This Row],[Years]])+tblDateDif[[#This Row],[Months]])</f>
        <v>5</v>
      </c>
      <c r="M33" s="50" t="str">
        <f>_xlfn.CONCAT(tblDateDif[[#This Row],[Years (Y)]:[MD]])</f>
        <v>2575</v>
      </c>
      <c r="N33" s="50" t="str">
        <f>_xlfn.CONCAT(tblDateDif[[#This Row],[Years]:[Days]])</f>
        <v>2575</v>
      </c>
    </row>
    <row r="34" spans="2:14" x14ac:dyDescent="0.25">
      <c r="B34" s="20">
        <v>32333</v>
      </c>
      <c r="C34" s="20">
        <v>35530</v>
      </c>
      <c r="D34" s="50">
        <f>DATEDIF(tblDateDif[[#This Row],[Start]],tblDateDif[[#This Row],[End]],"d")</f>
        <v>3197</v>
      </c>
      <c r="E34" s="50">
        <f>DATEDIF(tblDateDif[[#This Row],[Start]],tblDateDif[[#This Row],[End]],"m")</f>
        <v>105</v>
      </c>
      <c r="F34" s="50">
        <f>DATEDIF(tblDateDif[[#This Row],[Start]],tblDateDif[[#This Row],[End]],"y")</f>
        <v>8</v>
      </c>
      <c r="G34" s="50">
        <f>DATEDIF(tblDateDif[[#This Row],[Start]],tblDateDif[[#This Row],[End]],"ym")</f>
        <v>9</v>
      </c>
      <c r="H34" s="50">
        <f>DATEDIF(tblDateDif[[#This Row],[Start]],tblDateDif[[#This Row],[End]],"md")</f>
        <v>1</v>
      </c>
      <c r="I34" s="50">
        <f>DATEDIF(tblDateDif[[#This Row],[Start]],tblDateDif[[#This Row],[End]],"yd")</f>
        <v>275</v>
      </c>
      <c r="J34" s="50">
        <f>INT(YEARFRAC(tblDateDif[[#This Row],[Start]],tblDateDif[[#This Row],[End]]))</f>
        <v>8</v>
      </c>
      <c r="K34" s="83">
        <f>INT(MOD(YEARFRAC(tblDateDif[[#This Row],[Start]],tblDateDif[[#This Row],[End]],1),1)*12)</f>
        <v>9</v>
      </c>
      <c r="L34" s="50">
        <f>tblDateDif[[#This Row],[End]]-EDATE(tblDateDif[[#This Row],[Start]],(12*tblDateDif[[#This Row],[Years]])+tblDateDif[[#This Row],[Months]])</f>
        <v>1</v>
      </c>
      <c r="M34" s="50" t="str">
        <f>_xlfn.CONCAT(tblDateDif[[#This Row],[Years (Y)]:[MD]])</f>
        <v>891</v>
      </c>
      <c r="N34" s="50" t="str">
        <f>_xlfn.CONCAT(tblDateDif[[#This Row],[Years]:[Days]])</f>
        <v>891</v>
      </c>
    </row>
    <row r="35" spans="2:14" x14ac:dyDescent="0.25">
      <c r="B35" s="20">
        <v>22075</v>
      </c>
      <c r="C35" s="20">
        <v>22443</v>
      </c>
      <c r="D35" s="50">
        <f>DATEDIF(tblDateDif[[#This Row],[Start]],tblDateDif[[#This Row],[End]],"d")</f>
        <v>368</v>
      </c>
      <c r="E35" s="50">
        <f>DATEDIF(tblDateDif[[#This Row],[Start]],tblDateDif[[#This Row],[End]],"m")</f>
        <v>12</v>
      </c>
      <c r="F35" s="50">
        <f>DATEDIF(tblDateDif[[#This Row],[Start]],tblDateDif[[#This Row],[End]],"y")</f>
        <v>1</v>
      </c>
      <c r="G35" s="50">
        <f>DATEDIF(tblDateDif[[#This Row],[Start]],tblDateDif[[#This Row],[End]],"ym")</f>
        <v>0</v>
      </c>
      <c r="H35" s="50">
        <f>DATEDIF(tblDateDif[[#This Row],[Start]],tblDateDif[[#This Row],[End]],"md")</f>
        <v>3</v>
      </c>
      <c r="I35" s="50">
        <f>DATEDIF(tblDateDif[[#This Row],[Start]],tblDateDif[[#This Row],[End]],"yd")</f>
        <v>3</v>
      </c>
      <c r="J35" s="50">
        <f>INT(YEARFRAC(tblDateDif[[#This Row],[Start]],tblDateDif[[#This Row],[End]]))</f>
        <v>1</v>
      </c>
      <c r="K35" s="83">
        <f>INT(MOD(YEARFRAC(tblDateDif[[#This Row],[Start]],tblDateDif[[#This Row],[End]],1),1)*12)</f>
        <v>0</v>
      </c>
      <c r="L35" s="50">
        <f>tblDateDif[[#This Row],[End]]-EDATE(tblDateDif[[#This Row],[Start]],(12*tblDateDif[[#This Row],[Years]])+tblDateDif[[#This Row],[Months]])</f>
        <v>3</v>
      </c>
      <c r="M35" s="50" t="str">
        <f>_xlfn.CONCAT(tblDateDif[[#This Row],[Years (Y)]:[MD]])</f>
        <v>103</v>
      </c>
      <c r="N35" s="50" t="str">
        <f>_xlfn.CONCAT(tblDateDif[[#This Row],[Years]:[Days]])</f>
        <v>103</v>
      </c>
    </row>
    <row r="36" spans="2:14" x14ac:dyDescent="0.25">
      <c r="B36" s="20">
        <v>34426</v>
      </c>
      <c r="C36" s="20">
        <v>53028</v>
      </c>
      <c r="D36" s="50">
        <f>DATEDIF(tblDateDif[[#This Row],[Start]],tblDateDif[[#This Row],[End]],"d")</f>
        <v>18602</v>
      </c>
      <c r="E36" s="50">
        <f>DATEDIF(tblDateDif[[#This Row],[Start]],tblDateDif[[#This Row],[End]],"m")</f>
        <v>611</v>
      </c>
      <c r="F36" s="50">
        <f>DATEDIF(tblDateDif[[#This Row],[Start]],tblDateDif[[#This Row],[End]],"y")</f>
        <v>50</v>
      </c>
      <c r="G36" s="50">
        <f>DATEDIF(tblDateDif[[#This Row],[Start]],tblDateDif[[#This Row],[End]],"ym")</f>
        <v>11</v>
      </c>
      <c r="H36" s="50">
        <f>DATEDIF(tblDateDif[[#This Row],[Start]],tblDateDif[[#This Row],[End]],"md")</f>
        <v>5</v>
      </c>
      <c r="I36" s="50">
        <f>DATEDIF(tblDateDif[[#This Row],[Start]],tblDateDif[[#This Row],[End]],"yd")</f>
        <v>339</v>
      </c>
      <c r="J36" s="50">
        <f>INT(YEARFRAC(tblDateDif[[#This Row],[Start]],tblDateDif[[#This Row],[End]]))</f>
        <v>50</v>
      </c>
      <c r="K36" s="83">
        <f>INT(MOD(YEARFRAC(tblDateDif[[#This Row],[Start]],tblDateDif[[#This Row],[End]],1),1)*12)</f>
        <v>11</v>
      </c>
      <c r="L36" s="50">
        <f>tblDateDif[[#This Row],[End]]-EDATE(tblDateDif[[#This Row],[Start]],(12*tblDateDif[[#This Row],[Years]])+tblDateDif[[#This Row],[Months]])</f>
        <v>5</v>
      </c>
      <c r="M36" s="50" t="str">
        <f>_xlfn.CONCAT(tblDateDif[[#This Row],[Years (Y)]:[MD]])</f>
        <v>50115</v>
      </c>
      <c r="N36" s="50" t="str">
        <f>_xlfn.CONCAT(tblDateDif[[#This Row],[Years]:[Days]])</f>
        <v>50115</v>
      </c>
    </row>
    <row r="37" spans="2:14" x14ac:dyDescent="0.25">
      <c r="B37" s="20">
        <v>28219</v>
      </c>
      <c r="C37" s="20">
        <v>32401</v>
      </c>
      <c r="D37" s="50">
        <f>DATEDIF(tblDateDif[[#This Row],[Start]],tblDateDif[[#This Row],[End]],"d")</f>
        <v>4182</v>
      </c>
      <c r="E37" s="50">
        <f>DATEDIF(tblDateDif[[#This Row],[Start]],tblDateDif[[#This Row],[End]],"m")</f>
        <v>137</v>
      </c>
      <c r="F37" s="50">
        <f>DATEDIF(tblDateDif[[#This Row],[Start]],tblDateDif[[#This Row],[End]],"y")</f>
        <v>11</v>
      </c>
      <c r="G37" s="50">
        <f>DATEDIF(tblDateDif[[#This Row],[Start]],tblDateDif[[#This Row],[End]],"ym")</f>
        <v>5</v>
      </c>
      <c r="H37" s="50">
        <f>DATEDIF(tblDateDif[[#This Row],[Start]],tblDateDif[[#This Row],[End]],"md")</f>
        <v>11</v>
      </c>
      <c r="I37" s="50">
        <f>DATEDIF(tblDateDif[[#This Row],[Start]],tblDateDif[[#This Row],[End]],"yd")</f>
        <v>164</v>
      </c>
      <c r="J37" s="50">
        <f>INT(YEARFRAC(tblDateDif[[#This Row],[Start]],tblDateDif[[#This Row],[End]]))</f>
        <v>11</v>
      </c>
      <c r="K37" s="83">
        <f>INT(MOD(YEARFRAC(tblDateDif[[#This Row],[Start]],tblDateDif[[#This Row],[End]],1),1)*12)</f>
        <v>5</v>
      </c>
      <c r="L37" s="50">
        <f>tblDateDif[[#This Row],[End]]-EDATE(tblDateDif[[#This Row],[Start]],(12*tblDateDif[[#This Row],[Years]])+tblDateDif[[#This Row],[Months]])</f>
        <v>11</v>
      </c>
      <c r="M37" s="50" t="str">
        <f>_xlfn.CONCAT(tblDateDif[[#This Row],[Years (Y)]:[MD]])</f>
        <v>11511</v>
      </c>
      <c r="N37" s="50" t="str">
        <f>_xlfn.CONCAT(tblDateDif[[#This Row],[Years]:[Days]])</f>
        <v>11511</v>
      </c>
    </row>
    <row r="38" spans="2:14" x14ac:dyDescent="0.25">
      <c r="B38" s="20">
        <v>48831</v>
      </c>
      <c r="C38" s="20">
        <v>62377</v>
      </c>
      <c r="D38" s="50">
        <f>DATEDIF(tblDateDif[[#This Row],[Start]],tblDateDif[[#This Row],[End]],"d")</f>
        <v>13546</v>
      </c>
      <c r="E38" s="50">
        <f>DATEDIF(tblDateDif[[#This Row],[Start]],tblDateDif[[#This Row],[End]],"m")</f>
        <v>445</v>
      </c>
      <c r="F38" s="50">
        <f>DATEDIF(tblDateDif[[#This Row],[Start]],tblDateDif[[#This Row],[End]],"y")</f>
        <v>37</v>
      </c>
      <c r="G38" s="50">
        <f>DATEDIF(tblDateDif[[#This Row],[Start]],tblDateDif[[#This Row],[End]],"ym")</f>
        <v>1</v>
      </c>
      <c r="H38" s="50">
        <f>DATEDIF(tblDateDif[[#This Row],[Start]],tblDateDif[[#This Row],[End]],"md")</f>
        <v>2</v>
      </c>
      <c r="I38" s="50">
        <f>DATEDIF(tblDateDif[[#This Row],[Start]],tblDateDif[[#This Row],[End]],"yd")</f>
        <v>32</v>
      </c>
      <c r="J38" s="50">
        <f>INT(YEARFRAC(tblDateDif[[#This Row],[Start]],tblDateDif[[#This Row],[End]]))</f>
        <v>37</v>
      </c>
      <c r="K38" s="83">
        <f>INT(MOD(YEARFRAC(tblDateDif[[#This Row],[Start]],tblDateDif[[#This Row],[End]],1),1)*12)</f>
        <v>1</v>
      </c>
      <c r="L38" s="50">
        <f>tblDateDif[[#This Row],[End]]-EDATE(tblDateDif[[#This Row],[Start]],(12*tblDateDif[[#This Row],[Years]])+tblDateDif[[#This Row],[Months]])</f>
        <v>2</v>
      </c>
      <c r="M38" s="50" t="str">
        <f>_xlfn.CONCAT(tblDateDif[[#This Row],[Years (Y)]:[MD]])</f>
        <v>3712</v>
      </c>
      <c r="N38" s="50" t="str">
        <f>_xlfn.CONCAT(tblDateDif[[#This Row],[Years]:[Days]])</f>
        <v>3712</v>
      </c>
    </row>
    <row r="39" spans="2:14" x14ac:dyDescent="0.25">
      <c r="B39" s="20">
        <v>33024</v>
      </c>
      <c r="C39" s="20">
        <v>35062</v>
      </c>
      <c r="D39" s="50">
        <f>DATEDIF(tblDateDif[[#This Row],[Start]],tblDateDif[[#This Row],[End]],"d")</f>
        <v>2038</v>
      </c>
      <c r="E39" s="50">
        <f>DATEDIF(tblDateDif[[#This Row],[Start]],tblDateDif[[#This Row],[End]],"m")</f>
        <v>66</v>
      </c>
      <c r="F39" s="50">
        <f>DATEDIF(tblDateDif[[#This Row],[Start]],tblDateDif[[#This Row],[End]],"y")</f>
        <v>5</v>
      </c>
      <c r="G39" s="50">
        <f>DATEDIF(tblDateDif[[#This Row],[Start]],tblDateDif[[#This Row],[End]],"ym")</f>
        <v>6</v>
      </c>
      <c r="H39" s="50">
        <f>DATEDIF(tblDateDif[[#This Row],[Start]],tblDateDif[[#This Row],[End]],"md")</f>
        <v>28</v>
      </c>
      <c r="I39" s="50">
        <f>DATEDIF(tblDateDif[[#This Row],[Start]],tblDateDif[[#This Row],[End]],"yd")</f>
        <v>212</v>
      </c>
      <c r="J39" s="50">
        <f>INT(YEARFRAC(tblDateDif[[#This Row],[Start]],tblDateDif[[#This Row],[End]]))</f>
        <v>5</v>
      </c>
      <c r="K39" s="83">
        <f>INT(MOD(YEARFRAC(tblDateDif[[#This Row],[Start]],tblDateDif[[#This Row],[End]],1),1)*12)</f>
        <v>6</v>
      </c>
      <c r="L39" s="50">
        <f>tblDateDif[[#This Row],[End]]-EDATE(tblDateDif[[#This Row],[Start]],(12*tblDateDif[[#This Row],[Years]])+tblDateDif[[#This Row],[Months]])</f>
        <v>29</v>
      </c>
      <c r="M39" s="50" t="str">
        <f>_xlfn.CONCAT(tblDateDif[[#This Row],[Years (Y)]:[MD]])</f>
        <v>5628</v>
      </c>
      <c r="N39" s="50" t="str">
        <f>_xlfn.CONCAT(tblDateDif[[#This Row],[Years]:[Days]])</f>
        <v>5629</v>
      </c>
    </row>
    <row r="40" spans="2:14" x14ac:dyDescent="0.25">
      <c r="B40" s="20">
        <v>43717</v>
      </c>
      <c r="C40" s="20">
        <v>44327</v>
      </c>
      <c r="D40" s="50">
        <f>DATEDIF(tblDateDif[[#This Row],[Start]],tblDateDif[[#This Row],[End]],"d")</f>
        <v>610</v>
      </c>
      <c r="E40" s="50">
        <f>DATEDIF(tblDateDif[[#This Row],[Start]],tblDateDif[[#This Row],[End]],"m")</f>
        <v>20</v>
      </c>
      <c r="F40" s="50">
        <f>DATEDIF(tblDateDif[[#This Row],[Start]],tblDateDif[[#This Row],[End]],"y")</f>
        <v>1</v>
      </c>
      <c r="G40" s="50">
        <f>DATEDIF(tblDateDif[[#This Row],[Start]],tblDateDif[[#This Row],[End]],"ym")</f>
        <v>8</v>
      </c>
      <c r="H40" s="50">
        <f>DATEDIF(tblDateDif[[#This Row],[Start]],tblDateDif[[#This Row],[End]],"md")</f>
        <v>2</v>
      </c>
      <c r="I40" s="50">
        <f>DATEDIF(tblDateDif[[#This Row],[Start]],tblDateDif[[#This Row],[End]],"yd")</f>
        <v>245</v>
      </c>
      <c r="J40" s="50">
        <f>INT(YEARFRAC(tblDateDif[[#This Row],[Start]],tblDateDif[[#This Row],[End]]))</f>
        <v>1</v>
      </c>
      <c r="K40" s="83">
        <f>INT(MOD(YEARFRAC(tblDateDif[[#This Row],[Start]],tblDateDif[[#This Row],[End]],1),1)*12)</f>
        <v>8</v>
      </c>
      <c r="L40" s="50">
        <f>tblDateDif[[#This Row],[End]]-EDATE(tblDateDif[[#This Row],[Start]],(12*tblDateDif[[#This Row],[Years]])+tblDateDif[[#This Row],[Months]])</f>
        <v>2</v>
      </c>
      <c r="M40" s="50" t="str">
        <f>_xlfn.CONCAT(tblDateDif[[#This Row],[Years (Y)]:[MD]])</f>
        <v>182</v>
      </c>
      <c r="N40" s="50" t="str">
        <f>_xlfn.CONCAT(tblDateDif[[#This Row],[Years]:[Days]])</f>
        <v>182</v>
      </c>
    </row>
    <row r="41" spans="2:14" x14ac:dyDescent="0.25">
      <c r="B41" s="20">
        <v>13432</v>
      </c>
      <c r="C41" s="20">
        <v>20198</v>
      </c>
      <c r="D41" s="50">
        <f>DATEDIF(tblDateDif[[#This Row],[Start]],tblDateDif[[#This Row],[End]],"d")</f>
        <v>6766</v>
      </c>
      <c r="E41" s="50">
        <f>DATEDIF(tblDateDif[[#This Row],[Start]],tblDateDif[[#This Row],[End]],"m")</f>
        <v>222</v>
      </c>
      <c r="F41" s="50">
        <f>DATEDIF(tblDateDif[[#This Row],[Start]],tblDateDif[[#This Row],[End]],"y")</f>
        <v>18</v>
      </c>
      <c r="G41" s="50">
        <f>DATEDIF(tblDateDif[[#This Row],[Start]],tblDateDif[[#This Row],[End]],"ym")</f>
        <v>6</v>
      </c>
      <c r="H41" s="50">
        <f>DATEDIF(tblDateDif[[#This Row],[Start]],tblDateDif[[#This Row],[End]],"md")</f>
        <v>10</v>
      </c>
      <c r="I41" s="50">
        <f>DATEDIF(tblDateDif[[#This Row],[Start]],tblDateDif[[#This Row],[End]],"yd")</f>
        <v>192</v>
      </c>
      <c r="J41" s="50">
        <f>INT(YEARFRAC(tblDateDif[[#This Row],[Start]],tblDateDif[[#This Row],[End]]))</f>
        <v>18</v>
      </c>
      <c r="K41" s="83">
        <f>INT(MOD(YEARFRAC(tblDateDif[[#This Row],[Start]],tblDateDif[[#This Row],[End]],1),1)*12)</f>
        <v>6</v>
      </c>
      <c r="L41" s="50">
        <f>tblDateDif[[#This Row],[End]]-EDATE(tblDateDif[[#This Row],[Start]],(12*tblDateDif[[#This Row],[Years]])+tblDateDif[[#This Row],[Months]])</f>
        <v>10</v>
      </c>
      <c r="M41" s="50" t="str">
        <f>_xlfn.CONCAT(tblDateDif[[#This Row],[Years (Y)]:[MD]])</f>
        <v>18610</v>
      </c>
      <c r="N41" s="50" t="str">
        <f>_xlfn.CONCAT(tblDateDif[[#This Row],[Years]:[Days]])</f>
        <v>18610</v>
      </c>
    </row>
    <row r="42" spans="2:14" x14ac:dyDescent="0.25">
      <c r="B42" s="20">
        <v>31831</v>
      </c>
      <c r="C42" s="20">
        <v>38896</v>
      </c>
      <c r="D42" s="50">
        <f>DATEDIF(tblDateDif[[#This Row],[Start]],tblDateDif[[#This Row],[End]],"d")</f>
        <v>7065</v>
      </c>
      <c r="E42" s="50">
        <f>DATEDIF(tblDateDif[[#This Row],[Start]],tblDateDif[[#This Row],[End]],"m")</f>
        <v>232</v>
      </c>
      <c r="F42" s="50">
        <f>DATEDIF(tblDateDif[[#This Row],[Start]],tblDateDif[[#This Row],[End]],"y")</f>
        <v>19</v>
      </c>
      <c r="G42" s="50">
        <f>DATEDIF(tblDateDif[[#This Row],[Start]],tblDateDif[[#This Row],[End]],"ym")</f>
        <v>4</v>
      </c>
      <c r="H42" s="50">
        <f>DATEDIF(tblDateDif[[#This Row],[Start]],tblDateDif[[#This Row],[End]],"md")</f>
        <v>5</v>
      </c>
      <c r="I42" s="50">
        <f>DATEDIF(tblDateDif[[#This Row],[Start]],tblDateDif[[#This Row],[End]],"yd")</f>
        <v>125</v>
      </c>
      <c r="J42" s="50">
        <f>INT(YEARFRAC(tblDateDif[[#This Row],[Start]],tblDateDif[[#This Row],[End]]))</f>
        <v>19</v>
      </c>
      <c r="K42" s="83">
        <f>INT(MOD(YEARFRAC(tblDateDif[[#This Row],[Start]],tblDateDif[[#This Row],[End]],1),1)*12)</f>
        <v>4</v>
      </c>
      <c r="L42" s="50">
        <f>tblDateDif[[#This Row],[End]]-EDATE(tblDateDif[[#This Row],[Start]],(12*tblDateDif[[#This Row],[Years]])+tblDateDif[[#This Row],[Months]])</f>
        <v>5</v>
      </c>
      <c r="M42" s="50" t="str">
        <f>_xlfn.CONCAT(tblDateDif[[#This Row],[Years (Y)]:[MD]])</f>
        <v>1945</v>
      </c>
      <c r="N42" s="50" t="str">
        <f>_xlfn.CONCAT(tblDateDif[[#This Row],[Years]:[Days]])</f>
        <v>1945</v>
      </c>
    </row>
    <row r="43" spans="2:14" x14ac:dyDescent="0.25">
      <c r="B43" s="20">
        <v>5267</v>
      </c>
      <c r="C43" s="20">
        <v>15503</v>
      </c>
      <c r="D43" s="50">
        <f>DATEDIF(tblDateDif[[#This Row],[Start]],tblDateDif[[#This Row],[End]],"d")</f>
        <v>10236</v>
      </c>
      <c r="E43" s="50">
        <f>DATEDIF(tblDateDif[[#This Row],[Start]],tblDateDif[[#This Row],[End]],"m")</f>
        <v>336</v>
      </c>
      <c r="F43" s="50">
        <f>DATEDIF(tblDateDif[[#This Row],[Start]],tblDateDif[[#This Row],[End]],"y")</f>
        <v>28</v>
      </c>
      <c r="G43" s="50">
        <f>DATEDIF(tblDateDif[[#This Row],[Start]],tblDateDif[[#This Row],[End]],"ym")</f>
        <v>0</v>
      </c>
      <c r="H43" s="50">
        <f>DATEDIF(tblDateDif[[#This Row],[Start]],tblDateDif[[#This Row],[End]],"md")</f>
        <v>9</v>
      </c>
      <c r="I43" s="50">
        <f>DATEDIF(tblDateDif[[#This Row],[Start]],tblDateDif[[#This Row],[End]],"yd")</f>
        <v>9</v>
      </c>
      <c r="J43" s="50">
        <f>INT(YEARFRAC(tblDateDif[[#This Row],[Start]],tblDateDif[[#This Row],[End]]))</f>
        <v>28</v>
      </c>
      <c r="K43" s="83">
        <f>INT(MOD(YEARFRAC(tblDateDif[[#This Row],[Start]],tblDateDif[[#This Row],[End]],1),1)*12)</f>
        <v>0</v>
      </c>
      <c r="L43" s="50">
        <f>tblDateDif[[#This Row],[End]]-EDATE(tblDateDif[[#This Row],[Start]],(12*tblDateDif[[#This Row],[Years]])+tblDateDif[[#This Row],[Months]])</f>
        <v>9</v>
      </c>
      <c r="M43" s="50" t="str">
        <f>_xlfn.CONCAT(tblDateDif[[#This Row],[Years (Y)]:[MD]])</f>
        <v>2809</v>
      </c>
      <c r="N43" s="50" t="str">
        <f>_xlfn.CONCAT(tblDateDif[[#This Row],[Years]:[Days]])</f>
        <v>2809</v>
      </c>
    </row>
    <row r="44" spans="2:14" x14ac:dyDescent="0.25">
      <c r="B44" s="20">
        <v>43924</v>
      </c>
      <c r="C44" s="20">
        <v>54736</v>
      </c>
      <c r="D44" s="50">
        <f>DATEDIF(tblDateDif[[#This Row],[Start]],tblDateDif[[#This Row],[End]],"d")</f>
        <v>10812</v>
      </c>
      <c r="E44" s="50">
        <f>DATEDIF(tblDateDif[[#This Row],[Start]],tblDateDif[[#This Row],[End]],"m")</f>
        <v>355</v>
      </c>
      <c r="F44" s="50">
        <f>DATEDIF(tblDateDif[[#This Row],[Start]],tblDateDif[[#This Row],[End]],"y")</f>
        <v>29</v>
      </c>
      <c r="G44" s="50">
        <f>DATEDIF(tblDateDif[[#This Row],[Start]],tblDateDif[[#This Row],[End]],"ym")</f>
        <v>7</v>
      </c>
      <c r="H44" s="50">
        <f>DATEDIF(tblDateDif[[#This Row],[Start]],tblDateDif[[#This Row],[End]],"md")</f>
        <v>6</v>
      </c>
      <c r="I44" s="50">
        <f>DATEDIF(tblDateDif[[#This Row],[Start]],tblDateDif[[#This Row],[End]],"yd")</f>
        <v>220</v>
      </c>
      <c r="J44" s="50">
        <f>INT(YEARFRAC(tblDateDif[[#This Row],[Start]],tblDateDif[[#This Row],[End]]))</f>
        <v>29</v>
      </c>
      <c r="K44" s="83">
        <f>INT(MOD(YEARFRAC(tblDateDif[[#This Row],[Start]],tblDateDif[[#This Row],[End]],1),1)*12)</f>
        <v>7</v>
      </c>
      <c r="L44" s="50">
        <f>tblDateDif[[#This Row],[End]]-EDATE(tblDateDif[[#This Row],[Start]],(12*tblDateDif[[#This Row],[Years]])+tblDateDif[[#This Row],[Months]])</f>
        <v>6</v>
      </c>
      <c r="M44" s="50" t="str">
        <f>_xlfn.CONCAT(tblDateDif[[#This Row],[Years (Y)]:[MD]])</f>
        <v>2976</v>
      </c>
      <c r="N44" s="50" t="str">
        <f>_xlfn.CONCAT(tblDateDif[[#This Row],[Years]:[Days]])</f>
        <v>2976</v>
      </c>
    </row>
    <row r="45" spans="2:14" x14ac:dyDescent="0.25">
      <c r="B45" s="20">
        <v>37548</v>
      </c>
      <c r="C45" s="20">
        <v>48024</v>
      </c>
      <c r="D45" s="50">
        <f>DATEDIF(tblDateDif[[#This Row],[Start]],tblDateDif[[#This Row],[End]],"d")</f>
        <v>10476</v>
      </c>
      <c r="E45" s="50">
        <f>DATEDIF(tblDateDif[[#This Row],[Start]],tblDateDif[[#This Row],[End]],"m")</f>
        <v>344</v>
      </c>
      <c r="F45" s="50">
        <f>DATEDIF(tblDateDif[[#This Row],[Start]],tblDateDif[[#This Row],[End]],"y")</f>
        <v>28</v>
      </c>
      <c r="G45" s="50">
        <f>DATEDIF(tblDateDif[[#This Row],[Start]],tblDateDif[[#This Row],[End]],"ym")</f>
        <v>8</v>
      </c>
      <c r="H45" s="50">
        <f>DATEDIF(tblDateDif[[#This Row],[Start]],tblDateDif[[#This Row],[End]],"md")</f>
        <v>6</v>
      </c>
      <c r="I45" s="50">
        <f>DATEDIF(tblDateDif[[#This Row],[Start]],tblDateDif[[#This Row],[End]],"yd")</f>
        <v>249</v>
      </c>
      <c r="J45" s="50">
        <f>INT(YEARFRAC(tblDateDif[[#This Row],[Start]],tblDateDif[[#This Row],[End]]))</f>
        <v>28</v>
      </c>
      <c r="K45" s="83">
        <f>INT(MOD(YEARFRAC(tblDateDif[[#This Row],[Start]],tblDateDif[[#This Row],[End]],1),1)*12)</f>
        <v>8</v>
      </c>
      <c r="L45" s="50">
        <f>tblDateDif[[#This Row],[End]]-EDATE(tblDateDif[[#This Row],[Start]],(12*tblDateDif[[#This Row],[Years]])+tblDateDif[[#This Row],[Months]])</f>
        <v>6</v>
      </c>
      <c r="M45" s="50" t="str">
        <f>_xlfn.CONCAT(tblDateDif[[#This Row],[Years (Y)]:[MD]])</f>
        <v>2886</v>
      </c>
      <c r="N45" s="50" t="str">
        <f>_xlfn.CONCAT(tblDateDif[[#This Row],[Years]:[Days]])</f>
        <v>2886</v>
      </c>
    </row>
    <row r="46" spans="2:14" x14ac:dyDescent="0.25">
      <c r="B46" s="20">
        <v>1609</v>
      </c>
      <c r="C46" s="20">
        <v>13518</v>
      </c>
      <c r="D46" s="50">
        <f>DATEDIF(tblDateDif[[#This Row],[Start]],tblDateDif[[#This Row],[End]],"d")</f>
        <v>11909</v>
      </c>
      <c r="E46" s="50">
        <f>DATEDIF(tblDateDif[[#This Row],[Start]],tblDateDif[[#This Row],[End]],"m")</f>
        <v>391</v>
      </c>
      <c r="F46" s="50">
        <f>DATEDIF(tblDateDif[[#This Row],[Start]],tblDateDif[[#This Row],[End]],"y")</f>
        <v>32</v>
      </c>
      <c r="G46" s="50">
        <f>DATEDIF(tblDateDif[[#This Row],[Start]],tblDateDif[[#This Row],[End]],"ym")</f>
        <v>7</v>
      </c>
      <c r="H46" s="50">
        <f>DATEDIF(tblDateDif[[#This Row],[Start]],tblDateDif[[#This Row],[End]],"md")</f>
        <v>7</v>
      </c>
      <c r="I46" s="50">
        <f>DATEDIF(tblDateDif[[#This Row],[Start]],tblDateDif[[#This Row],[End]],"yd")</f>
        <v>221</v>
      </c>
      <c r="J46" s="50">
        <f>INT(YEARFRAC(tblDateDif[[#This Row],[Start]],tblDateDif[[#This Row],[End]]))</f>
        <v>32</v>
      </c>
      <c r="K46" s="83">
        <f>INT(MOD(YEARFRAC(tblDateDif[[#This Row],[Start]],tblDateDif[[#This Row],[End]],1),1)*12)</f>
        <v>7</v>
      </c>
      <c r="L46" s="50">
        <f>tblDateDif[[#This Row],[End]]-EDATE(tblDateDif[[#This Row],[Start]],(12*tblDateDif[[#This Row],[Years]])+tblDateDif[[#This Row],[Months]])</f>
        <v>7</v>
      </c>
      <c r="M46" s="50" t="str">
        <f>_xlfn.CONCAT(tblDateDif[[#This Row],[Years (Y)]:[MD]])</f>
        <v>3277</v>
      </c>
      <c r="N46" s="50" t="str">
        <f>_xlfn.CONCAT(tblDateDif[[#This Row],[Years]:[Days]])</f>
        <v>3277</v>
      </c>
    </row>
    <row r="47" spans="2:14" x14ac:dyDescent="0.25">
      <c r="B47" s="20">
        <v>11090</v>
      </c>
      <c r="C47" s="20">
        <v>24981</v>
      </c>
      <c r="D47" s="50">
        <f>DATEDIF(tblDateDif[[#This Row],[Start]],tblDateDif[[#This Row],[End]],"d")</f>
        <v>13891</v>
      </c>
      <c r="E47" s="50">
        <f>DATEDIF(tblDateDif[[#This Row],[Start]],tblDateDif[[#This Row],[End]],"m")</f>
        <v>456</v>
      </c>
      <c r="F47" s="50">
        <f>DATEDIF(tblDateDif[[#This Row],[Start]],tblDateDif[[#This Row],[End]],"y")</f>
        <v>38</v>
      </c>
      <c r="G47" s="50">
        <f>DATEDIF(tblDateDif[[#This Row],[Start]],tblDateDif[[#This Row],[End]],"ym")</f>
        <v>0</v>
      </c>
      <c r="H47" s="50">
        <f>DATEDIF(tblDateDif[[#This Row],[Start]],tblDateDif[[#This Row],[End]],"md")</f>
        <v>11</v>
      </c>
      <c r="I47" s="50">
        <f>DATEDIF(tblDateDif[[#This Row],[Start]],tblDateDif[[#This Row],[End]],"yd")</f>
        <v>11</v>
      </c>
      <c r="J47" s="50">
        <f>INT(YEARFRAC(tblDateDif[[#This Row],[Start]],tblDateDif[[#This Row],[End]]))</f>
        <v>38</v>
      </c>
      <c r="K47" s="83">
        <f>INT(MOD(YEARFRAC(tblDateDif[[#This Row],[Start]],tblDateDif[[#This Row],[End]],1),1)*12)</f>
        <v>0</v>
      </c>
      <c r="L47" s="50">
        <f>tblDateDif[[#This Row],[End]]-EDATE(tblDateDif[[#This Row],[Start]],(12*tblDateDif[[#This Row],[Years]])+tblDateDif[[#This Row],[Months]])</f>
        <v>11</v>
      </c>
      <c r="M47" s="50" t="str">
        <f>_xlfn.CONCAT(tblDateDif[[#This Row],[Years (Y)]:[MD]])</f>
        <v>38011</v>
      </c>
      <c r="N47" s="50" t="str">
        <f>_xlfn.CONCAT(tblDateDif[[#This Row],[Years]:[Days]])</f>
        <v>38011</v>
      </c>
    </row>
    <row r="48" spans="2:14" x14ac:dyDescent="0.25">
      <c r="B48" s="20">
        <v>13782</v>
      </c>
      <c r="C48" s="20">
        <v>22617</v>
      </c>
      <c r="D48" s="50">
        <f>DATEDIF(tblDateDif[[#This Row],[Start]],tblDateDif[[#This Row],[End]],"d")</f>
        <v>8835</v>
      </c>
      <c r="E48" s="50">
        <f>DATEDIF(tblDateDif[[#This Row],[Start]],tblDateDif[[#This Row],[End]],"m")</f>
        <v>290</v>
      </c>
      <c r="F48" s="50">
        <f>DATEDIF(tblDateDif[[#This Row],[Start]],tblDateDif[[#This Row],[End]],"y")</f>
        <v>24</v>
      </c>
      <c r="G48" s="50">
        <f>DATEDIF(tblDateDif[[#This Row],[Start]],tblDateDif[[#This Row],[End]],"ym")</f>
        <v>2</v>
      </c>
      <c r="H48" s="50">
        <f>DATEDIF(tblDateDif[[#This Row],[Start]],tblDateDif[[#This Row],[End]],"md")</f>
        <v>8</v>
      </c>
      <c r="I48" s="50">
        <f>DATEDIF(tblDateDif[[#This Row],[Start]],tblDateDif[[#This Row],[End]],"yd")</f>
        <v>69</v>
      </c>
      <c r="J48" s="50">
        <f>INT(YEARFRAC(tblDateDif[[#This Row],[Start]],tblDateDif[[#This Row],[End]]))</f>
        <v>24</v>
      </c>
      <c r="K48" s="83">
        <f>INT(MOD(YEARFRAC(tblDateDif[[#This Row],[Start]],tblDateDif[[#This Row],[End]],1),1)*12)</f>
        <v>2</v>
      </c>
      <c r="L48" s="50">
        <f>tblDateDif[[#This Row],[End]]-EDATE(tblDateDif[[#This Row],[Start]],(12*tblDateDif[[#This Row],[Years]])+tblDateDif[[#This Row],[Months]])</f>
        <v>8</v>
      </c>
      <c r="M48" s="50" t="str">
        <f>_xlfn.CONCAT(tblDateDif[[#This Row],[Years (Y)]:[MD]])</f>
        <v>2428</v>
      </c>
      <c r="N48" s="50" t="str">
        <f>_xlfn.CONCAT(tblDateDif[[#This Row],[Years]:[Days]])</f>
        <v>2428</v>
      </c>
    </row>
    <row r="49" spans="2:14" x14ac:dyDescent="0.25">
      <c r="B49" s="20">
        <v>2475</v>
      </c>
      <c r="C49" s="20">
        <v>18574</v>
      </c>
      <c r="D49" s="50">
        <f>DATEDIF(tblDateDif[[#This Row],[Start]],tblDateDif[[#This Row],[End]],"d")</f>
        <v>16099</v>
      </c>
      <c r="E49" s="50">
        <f>DATEDIF(tblDateDif[[#This Row],[Start]],tblDateDif[[#This Row],[End]],"m")</f>
        <v>528</v>
      </c>
      <c r="F49" s="50">
        <f>DATEDIF(tblDateDif[[#This Row],[Start]],tblDateDif[[#This Row],[End]],"y")</f>
        <v>44</v>
      </c>
      <c r="G49" s="50">
        <f>DATEDIF(tblDateDif[[#This Row],[Start]],tblDateDif[[#This Row],[End]],"ym")</f>
        <v>0</v>
      </c>
      <c r="H49" s="50">
        <f>DATEDIF(tblDateDif[[#This Row],[Start]],tblDateDif[[#This Row],[End]],"md")</f>
        <v>28</v>
      </c>
      <c r="I49" s="50">
        <f>DATEDIF(tblDateDif[[#This Row],[Start]],tblDateDif[[#This Row],[End]],"yd")</f>
        <v>28</v>
      </c>
      <c r="J49" s="50">
        <f>INT(YEARFRAC(tblDateDif[[#This Row],[Start]],tblDateDif[[#This Row],[End]]))</f>
        <v>44</v>
      </c>
      <c r="K49" s="83">
        <f>INT(MOD(YEARFRAC(tblDateDif[[#This Row],[Start]],tblDateDif[[#This Row],[End]],1),1)*12)</f>
        <v>0</v>
      </c>
      <c r="L49" s="50">
        <f>tblDateDif[[#This Row],[End]]-EDATE(tblDateDif[[#This Row],[Start]],(12*tblDateDif[[#This Row],[Years]])+tblDateDif[[#This Row],[Months]])</f>
        <v>28</v>
      </c>
      <c r="M49" s="50" t="str">
        <f>_xlfn.CONCAT(tblDateDif[[#This Row],[Years (Y)]:[MD]])</f>
        <v>44028</v>
      </c>
      <c r="N49" s="50" t="str">
        <f>_xlfn.CONCAT(tblDateDif[[#This Row],[Years]:[Days]])</f>
        <v>44028</v>
      </c>
    </row>
    <row r="50" spans="2:14" x14ac:dyDescent="0.25">
      <c r="B50" s="20">
        <v>49203</v>
      </c>
      <c r="C50" s="20">
        <v>64979</v>
      </c>
      <c r="D50" s="50">
        <f>DATEDIF(tblDateDif[[#This Row],[Start]],tblDateDif[[#This Row],[End]],"d")</f>
        <v>15776</v>
      </c>
      <c r="E50" s="50">
        <f>DATEDIF(tblDateDif[[#This Row],[Start]],tblDateDif[[#This Row],[End]],"m")</f>
        <v>518</v>
      </c>
      <c r="F50" s="50">
        <f>DATEDIF(tblDateDif[[#This Row],[Start]],tblDateDif[[#This Row],[End]],"y")</f>
        <v>43</v>
      </c>
      <c r="G50" s="50">
        <f>DATEDIF(tblDateDif[[#This Row],[Start]],tblDateDif[[#This Row],[End]],"ym")</f>
        <v>2</v>
      </c>
      <c r="H50" s="50">
        <f>DATEDIF(tblDateDif[[#This Row],[Start]],tblDateDif[[#This Row],[End]],"md")</f>
        <v>9</v>
      </c>
      <c r="I50" s="50">
        <f>DATEDIF(tblDateDif[[#This Row],[Start]],tblDateDif[[#This Row],[End]],"yd")</f>
        <v>70</v>
      </c>
      <c r="J50" s="50">
        <f>INT(YEARFRAC(tblDateDif[[#This Row],[Start]],tblDateDif[[#This Row],[End]]))</f>
        <v>43</v>
      </c>
      <c r="K50" s="83">
        <f>INT(MOD(YEARFRAC(tblDateDif[[#This Row],[Start]],tblDateDif[[#This Row],[End]],1),1)*12)</f>
        <v>2</v>
      </c>
      <c r="L50" s="50">
        <f>tblDateDif[[#This Row],[End]]-EDATE(tblDateDif[[#This Row],[Start]],(12*tblDateDif[[#This Row],[Years]])+tblDateDif[[#This Row],[Months]])</f>
        <v>9</v>
      </c>
      <c r="M50" s="50" t="str">
        <f>_xlfn.CONCAT(tblDateDif[[#This Row],[Years (Y)]:[MD]])</f>
        <v>4329</v>
      </c>
      <c r="N50" s="50" t="str">
        <f>_xlfn.CONCAT(tblDateDif[[#This Row],[Years]:[Days]])</f>
        <v>4329</v>
      </c>
    </row>
    <row r="51" spans="2:14" x14ac:dyDescent="0.25">
      <c r="B51" s="20">
        <v>47065</v>
      </c>
      <c r="C51" s="20">
        <v>65593</v>
      </c>
      <c r="D51" s="50">
        <f>DATEDIF(tblDateDif[[#This Row],[Start]],tblDateDif[[#This Row],[End]],"d")</f>
        <v>18528</v>
      </c>
      <c r="E51" s="50">
        <f>DATEDIF(tblDateDif[[#This Row],[Start]],tblDateDif[[#This Row],[End]],"m")</f>
        <v>608</v>
      </c>
      <c r="F51" s="50">
        <f>DATEDIF(tblDateDif[[#This Row],[Start]],tblDateDif[[#This Row],[End]],"y")</f>
        <v>50</v>
      </c>
      <c r="G51" s="50">
        <f>DATEDIF(tblDateDif[[#This Row],[Start]],tblDateDif[[#This Row],[End]],"ym")</f>
        <v>8</v>
      </c>
      <c r="H51" s="50">
        <f>DATEDIF(tblDateDif[[#This Row],[Start]],tblDateDif[[#This Row],[End]],"md")</f>
        <v>24</v>
      </c>
      <c r="I51" s="50">
        <f>DATEDIF(tblDateDif[[#This Row],[Start]],tblDateDif[[#This Row],[End]],"yd")</f>
        <v>266</v>
      </c>
      <c r="J51" s="50">
        <f>INT(YEARFRAC(tblDateDif[[#This Row],[Start]],tblDateDif[[#This Row],[End]]))</f>
        <v>50</v>
      </c>
      <c r="K51" s="83">
        <f>INT(MOD(YEARFRAC(tblDateDif[[#This Row],[Start]],tblDateDif[[#This Row],[End]],1),1)*12)</f>
        <v>8</v>
      </c>
      <c r="L51" s="50">
        <f>tblDateDif[[#This Row],[End]]-EDATE(tblDateDif[[#This Row],[Start]],(12*tblDateDif[[#This Row],[Years]])+tblDateDif[[#This Row],[Months]])</f>
        <v>24</v>
      </c>
      <c r="M51" s="50" t="str">
        <f>_xlfn.CONCAT(tblDateDif[[#This Row],[Years (Y)]:[MD]])</f>
        <v>50824</v>
      </c>
      <c r="N51" s="50" t="str">
        <f>_xlfn.CONCAT(tblDateDif[[#This Row],[Years]:[Days]])</f>
        <v>50824</v>
      </c>
    </row>
    <row r="52" spans="2:14" x14ac:dyDescent="0.25">
      <c r="B52" s="20">
        <v>2481</v>
      </c>
      <c r="C52" s="20">
        <v>11488</v>
      </c>
      <c r="D52" s="50">
        <f>DATEDIF(tblDateDif[[#This Row],[Start]],tblDateDif[[#This Row],[End]],"d")</f>
        <v>9007</v>
      </c>
      <c r="E52" s="50">
        <f>DATEDIF(tblDateDif[[#This Row],[Start]],tblDateDif[[#This Row],[End]],"m")</f>
        <v>295</v>
      </c>
      <c r="F52" s="50">
        <f>DATEDIF(tblDateDif[[#This Row],[Start]],tblDateDif[[#This Row],[End]],"y")</f>
        <v>24</v>
      </c>
      <c r="G52" s="50">
        <f>DATEDIF(tblDateDif[[#This Row],[Start]],tblDateDif[[#This Row],[End]],"ym")</f>
        <v>7</v>
      </c>
      <c r="H52" s="50">
        <f>DATEDIF(tblDateDif[[#This Row],[Start]],tblDateDif[[#This Row],[End]],"md")</f>
        <v>29</v>
      </c>
      <c r="I52" s="50">
        <f>DATEDIF(tblDateDif[[#This Row],[Start]],tblDateDif[[#This Row],[End]],"yd")</f>
        <v>241</v>
      </c>
      <c r="J52" s="50">
        <f>INT(YEARFRAC(tblDateDif[[#This Row],[Start]],tblDateDif[[#This Row],[End]]))</f>
        <v>24</v>
      </c>
      <c r="K52" s="83">
        <f>INT(MOD(YEARFRAC(tblDateDif[[#This Row],[Start]],tblDateDif[[#This Row],[End]],1),1)*12)</f>
        <v>7</v>
      </c>
      <c r="L52" s="50">
        <f>tblDateDif[[#This Row],[End]]-EDATE(tblDateDif[[#This Row],[Start]],(12*tblDateDif[[#This Row],[Years]])+tblDateDif[[#This Row],[Months]])</f>
        <v>29</v>
      </c>
      <c r="M52" s="50" t="str">
        <f>_xlfn.CONCAT(tblDateDif[[#This Row],[Years (Y)]:[MD]])</f>
        <v>24729</v>
      </c>
      <c r="N52" s="50" t="str">
        <f>_xlfn.CONCAT(tblDateDif[[#This Row],[Years]:[Days]])</f>
        <v>24729</v>
      </c>
    </row>
    <row r="53" spans="2:14" x14ac:dyDescent="0.25">
      <c r="B53" s="20">
        <v>24055</v>
      </c>
      <c r="C53" s="20">
        <v>40687</v>
      </c>
      <c r="D53" s="50">
        <f>DATEDIF(tblDateDif[[#This Row],[Start]],tblDateDif[[#This Row],[End]],"d")</f>
        <v>16632</v>
      </c>
      <c r="E53" s="50">
        <f>DATEDIF(tblDateDif[[#This Row],[Start]],tblDateDif[[#This Row],[End]],"m")</f>
        <v>546</v>
      </c>
      <c r="F53" s="50">
        <f>DATEDIF(tblDateDif[[#This Row],[Start]],tblDateDif[[#This Row],[End]],"y")</f>
        <v>45</v>
      </c>
      <c r="G53" s="50">
        <f>DATEDIF(tblDateDif[[#This Row],[Start]],tblDateDif[[#This Row],[End]],"ym")</f>
        <v>6</v>
      </c>
      <c r="H53" s="50">
        <f>DATEDIF(tblDateDif[[#This Row],[Start]],tblDateDif[[#This Row],[End]],"md")</f>
        <v>15</v>
      </c>
      <c r="I53" s="50">
        <f>DATEDIF(tblDateDif[[#This Row],[Start]],tblDateDif[[#This Row],[End]],"yd")</f>
        <v>196</v>
      </c>
      <c r="J53" s="50">
        <f>INT(YEARFRAC(tblDateDif[[#This Row],[Start]],tblDateDif[[#This Row],[End]]))</f>
        <v>45</v>
      </c>
      <c r="K53" s="83">
        <f>INT(MOD(YEARFRAC(tblDateDif[[#This Row],[Start]],tblDateDif[[#This Row],[End]],1),1)*12)</f>
        <v>6</v>
      </c>
      <c r="L53" s="50">
        <f>tblDateDif[[#This Row],[End]]-EDATE(tblDateDif[[#This Row],[Start]],(12*tblDateDif[[#This Row],[Years]])+tblDateDif[[#This Row],[Months]])</f>
        <v>15</v>
      </c>
      <c r="M53" s="50" t="str">
        <f>_xlfn.CONCAT(tblDateDif[[#This Row],[Years (Y)]:[MD]])</f>
        <v>45615</v>
      </c>
      <c r="N53" s="50" t="str">
        <f>_xlfn.CONCAT(tblDateDif[[#This Row],[Years]:[Days]])</f>
        <v>45615</v>
      </c>
    </row>
    <row r="54" spans="2:14" x14ac:dyDescent="0.25">
      <c r="B54" s="20">
        <v>24465</v>
      </c>
      <c r="C54" s="20">
        <v>29841</v>
      </c>
      <c r="D54" s="50">
        <f>DATEDIF(tblDateDif[[#This Row],[Start]],tblDateDif[[#This Row],[End]],"d")</f>
        <v>5376</v>
      </c>
      <c r="E54" s="50">
        <f>DATEDIF(tblDateDif[[#This Row],[Start]],tblDateDif[[#This Row],[End]],"m")</f>
        <v>176</v>
      </c>
      <c r="F54" s="50">
        <f>DATEDIF(tblDateDif[[#This Row],[Start]],tblDateDif[[#This Row],[End]],"y")</f>
        <v>14</v>
      </c>
      <c r="G54" s="50">
        <f>DATEDIF(tblDateDif[[#This Row],[Start]],tblDateDif[[#This Row],[End]],"ym")</f>
        <v>8</v>
      </c>
      <c r="H54" s="50">
        <f>DATEDIF(tblDateDif[[#This Row],[Start]],tblDateDif[[#This Row],[End]],"md")</f>
        <v>19</v>
      </c>
      <c r="I54" s="50">
        <f>DATEDIF(tblDateDif[[#This Row],[Start]],tblDateDif[[#This Row],[End]],"yd")</f>
        <v>262</v>
      </c>
      <c r="J54" s="50">
        <f>INT(YEARFRAC(tblDateDif[[#This Row],[Start]],tblDateDif[[#This Row],[End]]))</f>
        <v>14</v>
      </c>
      <c r="K54" s="83">
        <f>INT(MOD(YEARFRAC(tblDateDif[[#This Row],[Start]],tblDateDif[[#This Row],[End]],1),1)*12)</f>
        <v>8</v>
      </c>
      <c r="L54" s="50">
        <f>tblDateDif[[#This Row],[End]]-EDATE(tblDateDif[[#This Row],[Start]],(12*tblDateDif[[#This Row],[Years]])+tblDateDif[[#This Row],[Months]])</f>
        <v>19</v>
      </c>
      <c r="M54" s="50" t="str">
        <f>_xlfn.CONCAT(tblDateDif[[#This Row],[Years (Y)]:[MD]])</f>
        <v>14819</v>
      </c>
      <c r="N54" s="50" t="str">
        <f>_xlfn.CONCAT(tblDateDif[[#This Row],[Years]:[Days]])</f>
        <v>14819</v>
      </c>
    </row>
    <row r="55" spans="2:14" x14ac:dyDescent="0.25">
      <c r="B55" s="20">
        <v>8195</v>
      </c>
      <c r="C55" s="20">
        <v>12866</v>
      </c>
      <c r="D55" s="50">
        <f>DATEDIF(tblDateDif[[#This Row],[Start]],tblDateDif[[#This Row],[End]],"d")</f>
        <v>4671</v>
      </c>
      <c r="E55" s="50">
        <f>DATEDIF(tblDateDif[[#This Row],[Start]],tblDateDif[[#This Row],[End]],"m")</f>
        <v>153</v>
      </c>
      <c r="F55" s="50">
        <f>DATEDIF(tblDateDif[[#This Row],[Start]],tblDateDif[[#This Row],[End]],"y")</f>
        <v>12</v>
      </c>
      <c r="G55" s="50">
        <f>DATEDIF(tblDateDif[[#This Row],[Start]],tblDateDif[[#This Row],[End]],"ym")</f>
        <v>9</v>
      </c>
      <c r="H55" s="50">
        <f>DATEDIF(tblDateDif[[#This Row],[Start]],tblDateDif[[#This Row],[End]],"md")</f>
        <v>15</v>
      </c>
      <c r="I55" s="50">
        <f>DATEDIF(tblDateDif[[#This Row],[Start]],tblDateDif[[#This Row],[End]],"yd")</f>
        <v>288</v>
      </c>
      <c r="J55" s="50">
        <f>INT(YEARFRAC(tblDateDif[[#This Row],[Start]],tblDateDif[[#This Row],[End]]))</f>
        <v>12</v>
      </c>
      <c r="K55" s="83">
        <f>INT(MOD(YEARFRAC(tblDateDif[[#This Row],[Start]],tblDateDif[[#This Row],[End]],1),1)*12)</f>
        <v>9</v>
      </c>
      <c r="L55" s="50">
        <f>tblDateDif[[#This Row],[End]]-EDATE(tblDateDif[[#This Row],[Start]],(12*tblDateDif[[#This Row],[Years]])+tblDateDif[[#This Row],[Months]])</f>
        <v>15</v>
      </c>
      <c r="M55" s="50" t="str">
        <f>_xlfn.CONCAT(tblDateDif[[#This Row],[Years (Y)]:[MD]])</f>
        <v>12915</v>
      </c>
      <c r="N55" s="50" t="str">
        <f>_xlfn.CONCAT(tblDateDif[[#This Row],[Years]:[Days]])</f>
        <v>12915</v>
      </c>
    </row>
    <row r="56" spans="2:14" x14ac:dyDescent="0.25">
      <c r="B56" s="20">
        <v>10914</v>
      </c>
      <c r="C56" s="20">
        <v>16998</v>
      </c>
      <c r="D56" s="50">
        <f>DATEDIF(tblDateDif[[#This Row],[Start]],tblDateDif[[#This Row],[End]],"d")</f>
        <v>6084</v>
      </c>
      <c r="E56" s="50">
        <f>DATEDIF(tblDateDif[[#This Row],[Start]],tblDateDif[[#This Row],[End]],"m")</f>
        <v>199</v>
      </c>
      <c r="F56" s="50">
        <f>DATEDIF(tblDateDif[[#This Row],[Start]],tblDateDif[[#This Row],[End]],"y")</f>
        <v>16</v>
      </c>
      <c r="G56" s="50">
        <f>DATEDIF(tblDateDif[[#This Row],[Start]],tblDateDif[[#This Row],[End]],"ym")</f>
        <v>7</v>
      </c>
      <c r="H56" s="50">
        <f>DATEDIF(tblDateDif[[#This Row],[Start]],tblDateDif[[#This Row],[End]],"md")</f>
        <v>28</v>
      </c>
      <c r="I56" s="50">
        <f>DATEDIF(tblDateDif[[#This Row],[Start]],tblDateDif[[#This Row],[End]],"yd")</f>
        <v>240</v>
      </c>
      <c r="J56" s="50">
        <f>INT(YEARFRAC(tblDateDif[[#This Row],[Start]],tblDateDif[[#This Row],[End]]))</f>
        <v>16</v>
      </c>
      <c r="K56" s="83">
        <f>INT(MOD(YEARFRAC(tblDateDif[[#This Row],[Start]],tblDateDif[[#This Row],[End]],1),1)*12)</f>
        <v>7</v>
      </c>
      <c r="L56" s="50">
        <f>tblDateDif[[#This Row],[End]]-EDATE(tblDateDif[[#This Row],[Start]],(12*tblDateDif[[#This Row],[Years]])+tblDateDif[[#This Row],[Months]])</f>
        <v>28</v>
      </c>
      <c r="M56" s="50" t="str">
        <f>_xlfn.CONCAT(tblDateDif[[#This Row],[Years (Y)]:[MD]])</f>
        <v>16728</v>
      </c>
      <c r="N56" s="50" t="str">
        <f>_xlfn.CONCAT(tblDateDif[[#This Row],[Years]:[Days]])</f>
        <v>16728</v>
      </c>
    </row>
    <row r="57" spans="2:14" x14ac:dyDescent="0.25">
      <c r="B57" s="20">
        <v>25893</v>
      </c>
      <c r="C57" s="20">
        <v>41729</v>
      </c>
      <c r="D57" s="50">
        <f>DATEDIF(tblDateDif[[#This Row],[Start]],tblDateDif[[#This Row],[End]],"d")</f>
        <v>15836</v>
      </c>
      <c r="E57" s="50">
        <f>DATEDIF(tblDateDif[[#This Row],[Start]],tblDateDif[[#This Row],[End]],"m")</f>
        <v>520</v>
      </c>
      <c r="F57" s="50">
        <f>DATEDIF(tblDateDif[[#This Row],[Start]],tblDateDif[[#This Row],[End]],"y")</f>
        <v>43</v>
      </c>
      <c r="G57" s="50">
        <f>DATEDIF(tblDateDif[[#This Row],[Start]],tblDateDif[[#This Row],[End]],"ym")</f>
        <v>4</v>
      </c>
      <c r="H57" s="50">
        <f>DATEDIF(tblDateDif[[#This Row],[Start]],tblDateDif[[#This Row],[End]],"md")</f>
        <v>10</v>
      </c>
      <c r="I57" s="50">
        <f>DATEDIF(tblDateDif[[#This Row],[Start]],tblDateDif[[#This Row],[End]],"yd")</f>
        <v>130</v>
      </c>
      <c r="J57" s="50">
        <f>INT(YEARFRAC(tblDateDif[[#This Row],[Start]],tblDateDif[[#This Row],[End]]))</f>
        <v>43</v>
      </c>
      <c r="K57" s="83">
        <f>INT(MOD(YEARFRAC(tblDateDif[[#This Row],[Start]],tblDateDif[[#This Row],[End]],1),1)*12)</f>
        <v>4</v>
      </c>
      <c r="L57" s="50">
        <f>tblDateDif[[#This Row],[End]]-EDATE(tblDateDif[[#This Row],[Start]],(12*tblDateDif[[#This Row],[Years]])+tblDateDif[[#This Row],[Months]])</f>
        <v>10</v>
      </c>
      <c r="M57" s="50" t="str">
        <f>_xlfn.CONCAT(tblDateDif[[#This Row],[Years (Y)]:[MD]])</f>
        <v>43410</v>
      </c>
      <c r="N57" s="50" t="str">
        <f>_xlfn.CONCAT(tblDateDif[[#This Row],[Years]:[Days]])</f>
        <v>43410</v>
      </c>
    </row>
    <row r="58" spans="2:14" x14ac:dyDescent="0.25">
      <c r="B58" s="20">
        <v>36693</v>
      </c>
      <c r="C58" s="20">
        <v>41179</v>
      </c>
      <c r="D58" s="50">
        <f>DATEDIF(tblDateDif[[#This Row],[Start]],tblDateDif[[#This Row],[End]],"d")</f>
        <v>4486</v>
      </c>
      <c r="E58" s="50">
        <f>DATEDIF(tblDateDif[[#This Row],[Start]],tblDateDif[[#This Row],[End]],"m")</f>
        <v>147</v>
      </c>
      <c r="F58" s="50">
        <f>DATEDIF(tblDateDif[[#This Row],[Start]],tblDateDif[[#This Row],[End]],"y")</f>
        <v>12</v>
      </c>
      <c r="G58" s="50">
        <f>DATEDIF(tblDateDif[[#This Row],[Start]],tblDateDif[[#This Row],[End]],"ym")</f>
        <v>3</v>
      </c>
      <c r="H58" s="50">
        <f>DATEDIF(tblDateDif[[#This Row],[Start]],tblDateDif[[#This Row],[End]],"md")</f>
        <v>11</v>
      </c>
      <c r="I58" s="50">
        <f>DATEDIF(tblDateDif[[#This Row],[Start]],tblDateDif[[#This Row],[End]],"yd")</f>
        <v>103</v>
      </c>
      <c r="J58" s="50">
        <f>INT(YEARFRAC(tblDateDif[[#This Row],[Start]],tblDateDif[[#This Row],[End]]))</f>
        <v>12</v>
      </c>
      <c r="K58" s="83">
        <f>INT(MOD(YEARFRAC(tblDateDif[[#This Row],[Start]],tblDateDif[[#This Row],[End]],1),1)*12)</f>
        <v>3</v>
      </c>
      <c r="L58" s="50">
        <f>tblDateDif[[#This Row],[End]]-EDATE(tblDateDif[[#This Row],[Start]],(12*tblDateDif[[#This Row],[Years]])+tblDateDif[[#This Row],[Months]])</f>
        <v>11</v>
      </c>
      <c r="M58" s="50" t="str">
        <f>_xlfn.CONCAT(tblDateDif[[#This Row],[Years (Y)]:[MD]])</f>
        <v>12311</v>
      </c>
      <c r="N58" s="50" t="str">
        <f>_xlfn.CONCAT(tblDateDif[[#This Row],[Years]:[Days]])</f>
        <v>12311</v>
      </c>
    </row>
    <row r="59" spans="2:14" x14ac:dyDescent="0.25">
      <c r="B59" s="20">
        <v>7202</v>
      </c>
      <c r="C59" s="20">
        <v>8730</v>
      </c>
      <c r="D59" s="50">
        <f>DATEDIF(tblDateDif[[#This Row],[Start]],tblDateDif[[#This Row],[End]],"d")</f>
        <v>1528</v>
      </c>
      <c r="E59" s="50">
        <f>DATEDIF(tblDateDif[[#This Row],[Start]],tblDateDif[[#This Row],[End]],"m")</f>
        <v>50</v>
      </c>
      <c r="F59" s="50">
        <f>DATEDIF(tblDateDif[[#This Row],[Start]],tblDateDif[[#This Row],[End]],"y")</f>
        <v>4</v>
      </c>
      <c r="G59" s="50">
        <f>DATEDIF(tblDateDif[[#This Row],[Start]],tblDateDif[[#This Row],[End]],"ym")</f>
        <v>2</v>
      </c>
      <c r="H59" s="50">
        <f>DATEDIF(tblDateDif[[#This Row],[Start]],tblDateDif[[#This Row],[End]],"md")</f>
        <v>6</v>
      </c>
      <c r="I59" s="50">
        <f>DATEDIF(tblDateDif[[#This Row],[Start]],tblDateDif[[#This Row],[End]],"yd")</f>
        <v>67</v>
      </c>
      <c r="J59" s="50">
        <f>INT(YEARFRAC(tblDateDif[[#This Row],[Start]],tblDateDif[[#This Row],[End]]))</f>
        <v>4</v>
      </c>
      <c r="K59" s="83">
        <f>INT(MOD(YEARFRAC(tblDateDif[[#This Row],[Start]],tblDateDif[[#This Row],[End]],1),1)*12)</f>
        <v>2</v>
      </c>
      <c r="L59" s="50">
        <f>tblDateDif[[#This Row],[End]]-EDATE(tblDateDif[[#This Row],[Start]],(12*tblDateDif[[#This Row],[Years]])+tblDateDif[[#This Row],[Months]])</f>
        <v>6</v>
      </c>
      <c r="M59" s="50" t="str">
        <f>_xlfn.CONCAT(tblDateDif[[#This Row],[Years (Y)]:[MD]])</f>
        <v>426</v>
      </c>
      <c r="N59" s="50" t="str">
        <f>_xlfn.CONCAT(tblDateDif[[#This Row],[Years]:[Days]])</f>
        <v>426</v>
      </c>
    </row>
    <row r="60" spans="2:14" x14ac:dyDescent="0.25">
      <c r="B60" s="20">
        <v>39388</v>
      </c>
      <c r="C60" s="20">
        <v>50761</v>
      </c>
      <c r="D60" s="50">
        <f>DATEDIF(tblDateDif[[#This Row],[Start]],tblDateDif[[#This Row],[End]],"d")</f>
        <v>11373</v>
      </c>
      <c r="E60" s="50">
        <f>DATEDIF(tblDateDif[[#This Row],[Start]],tblDateDif[[#This Row],[End]],"m")</f>
        <v>373</v>
      </c>
      <c r="F60" s="50">
        <f>DATEDIF(tblDateDif[[#This Row],[Start]],tblDateDif[[#This Row],[End]],"y")</f>
        <v>31</v>
      </c>
      <c r="G60" s="50">
        <f>DATEDIF(tblDateDif[[#This Row],[Start]],tblDateDif[[#This Row],[End]],"ym")</f>
        <v>1</v>
      </c>
      <c r="H60" s="50">
        <f>DATEDIF(tblDateDif[[#This Row],[Start]],tblDateDif[[#This Row],[End]],"md")</f>
        <v>20</v>
      </c>
      <c r="I60" s="50">
        <f>DATEDIF(tblDateDif[[#This Row],[Start]],tblDateDif[[#This Row],[End]],"yd")</f>
        <v>50</v>
      </c>
      <c r="J60" s="50">
        <f>INT(YEARFRAC(tblDateDif[[#This Row],[Start]],tblDateDif[[#This Row],[End]]))</f>
        <v>31</v>
      </c>
      <c r="K60" s="83">
        <f>INT(MOD(YEARFRAC(tblDateDif[[#This Row],[Start]],tblDateDif[[#This Row],[End]],1),1)*12)</f>
        <v>1</v>
      </c>
      <c r="L60" s="50">
        <f>tblDateDif[[#This Row],[End]]-EDATE(tblDateDif[[#This Row],[Start]],(12*tblDateDif[[#This Row],[Years]])+tblDateDif[[#This Row],[Months]])</f>
        <v>20</v>
      </c>
      <c r="M60" s="50" t="str">
        <f>_xlfn.CONCAT(tblDateDif[[#This Row],[Years (Y)]:[MD]])</f>
        <v>31120</v>
      </c>
      <c r="N60" s="50" t="str">
        <f>_xlfn.CONCAT(tblDateDif[[#This Row],[Years]:[Days]])</f>
        <v>31120</v>
      </c>
    </row>
    <row r="61" spans="2:14" x14ac:dyDescent="0.25">
      <c r="B61" s="20">
        <v>23999</v>
      </c>
      <c r="C61" s="20">
        <v>27005</v>
      </c>
      <c r="D61" s="50">
        <f>DATEDIF(tblDateDif[[#This Row],[Start]],tblDateDif[[#This Row],[End]],"d")</f>
        <v>3006</v>
      </c>
      <c r="E61" s="50">
        <f>DATEDIF(tblDateDif[[#This Row],[Start]],tblDateDif[[#This Row],[End]],"m")</f>
        <v>98</v>
      </c>
      <c r="F61" s="50">
        <f>DATEDIF(tblDateDif[[#This Row],[Start]],tblDateDif[[#This Row],[End]],"y")</f>
        <v>8</v>
      </c>
      <c r="G61" s="50">
        <f>DATEDIF(tblDateDif[[#This Row],[Start]],tblDateDif[[#This Row],[End]],"ym")</f>
        <v>2</v>
      </c>
      <c r="H61" s="50">
        <f>DATEDIF(tblDateDif[[#This Row],[Start]],tblDateDif[[#This Row],[End]],"md")</f>
        <v>23</v>
      </c>
      <c r="I61" s="50">
        <f>DATEDIF(tblDateDif[[#This Row],[Start]],tblDateDif[[#This Row],[End]],"yd")</f>
        <v>84</v>
      </c>
      <c r="J61" s="50">
        <f>INT(YEARFRAC(tblDateDif[[#This Row],[Start]],tblDateDif[[#This Row],[End]]))</f>
        <v>8</v>
      </c>
      <c r="K61" s="83">
        <f>INT(MOD(YEARFRAC(tblDateDif[[#This Row],[Start]],tblDateDif[[#This Row],[End]],1),1)*12)</f>
        <v>2</v>
      </c>
      <c r="L61" s="50">
        <f>tblDateDif[[#This Row],[End]]-EDATE(tblDateDif[[#This Row],[Start]],(12*tblDateDif[[#This Row],[Years]])+tblDateDif[[#This Row],[Months]])</f>
        <v>23</v>
      </c>
      <c r="M61" s="50" t="str">
        <f>_xlfn.CONCAT(tblDateDif[[#This Row],[Years (Y)]:[MD]])</f>
        <v>8223</v>
      </c>
      <c r="N61" s="50" t="str">
        <f>_xlfn.CONCAT(tblDateDif[[#This Row],[Years]:[Days]])</f>
        <v>8223</v>
      </c>
    </row>
    <row r="62" spans="2:14" x14ac:dyDescent="0.25">
      <c r="B62" s="20">
        <v>7714</v>
      </c>
      <c r="C62" s="20">
        <v>10162</v>
      </c>
      <c r="D62" s="50">
        <f>DATEDIF(tblDateDif[[#This Row],[Start]],tblDateDif[[#This Row],[End]],"d")</f>
        <v>2448</v>
      </c>
      <c r="E62" s="50">
        <f>DATEDIF(tblDateDif[[#This Row],[Start]],tblDateDif[[#This Row],[End]],"m")</f>
        <v>80</v>
      </c>
      <c r="F62" s="50">
        <f>DATEDIF(tblDateDif[[#This Row],[Start]],tblDateDif[[#This Row],[End]],"y")</f>
        <v>6</v>
      </c>
      <c r="G62" s="50">
        <f>DATEDIF(tblDateDif[[#This Row],[Start]],tblDateDif[[#This Row],[End]],"ym")</f>
        <v>8</v>
      </c>
      <c r="H62" s="50">
        <f>DATEDIF(tblDateDif[[#This Row],[Start]],tblDateDif[[#This Row],[End]],"md")</f>
        <v>15</v>
      </c>
      <c r="I62" s="50">
        <f>DATEDIF(tblDateDif[[#This Row],[Start]],tblDateDif[[#This Row],[End]],"yd")</f>
        <v>257</v>
      </c>
      <c r="J62" s="50">
        <f>INT(YEARFRAC(tblDateDif[[#This Row],[Start]],tblDateDif[[#This Row],[End]]))</f>
        <v>6</v>
      </c>
      <c r="K62" s="83">
        <f>INT(MOD(YEARFRAC(tblDateDif[[#This Row],[Start]],tblDateDif[[#This Row],[End]],1),1)*12)</f>
        <v>8</v>
      </c>
      <c r="L62" s="50">
        <f>tblDateDif[[#This Row],[End]]-EDATE(tblDateDif[[#This Row],[Start]],(12*tblDateDif[[#This Row],[Years]])+tblDateDif[[#This Row],[Months]])</f>
        <v>15</v>
      </c>
      <c r="M62" s="50" t="str">
        <f>_xlfn.CONCAT(tblDateDif[[#This Row],[Years (Y)]:[MD]])</f>
        <v>6815</v>
      </c>
      <c r="N62" s="50" t="str">
        <f>_xlfn.CONCAT(tblDateDif[[#This Row],[Years]:[Days]])</f>
        <v>6815</v>
      </c>
    </row>
    <row r="63" spans="2:14" x14ac:dyDescent="0.25">
      <c r="B63" s="20">
        <v>36659</v>
      </c>
      <c r="C63" s="20">
        <v>43297</v>
      </c>
      <c r="D63" s="50">
        <f>DATEDIF(tblDateDif[[#This Row],[Start]],tblDateDif[[#This Row],[End]],"d")</f>
        <v>6638</v>
      </c>
      <c r="E63" s="50">
        <f>DATEDIF(tblDateDif[[#This Row],[Start]],tblDateDif[[#This Row],[End]],"m")</f>
        <v>218</v>
      </c>
      <c r="F63" s="50">
        <f>DATEDIF(tblDateDif[[#This Row],[Start]],tblDateDif[[#This Row],[End]],"y")</f>
        <v>18</v>
      </c>
      <c r="G63" s="50">
        <f>DATEDIF(tblDateDif[[#This Row],[Start]],tblDateDif[[#This Row],[End]],"ym")</f>
        <v>2</v>
      </c>
      <c r="H63" s="50">
        <f>DATEDIF(tblDateDif[[#This Row],[Start]],tblDateDif[[#This Row],[End]],"md")</f>
        <v>3</v>
      </c>
      <c r="I63" s="50">
        <f>DATEDIF(tblDateDif[[#This Row],[Start]],tblDateDif[[#This Row],[End]],"yd")</f>
        <v>64</v>
      </c>
      <c r="J63" s="50">
        <f>INT(YEARFRAC(tblDateDif[[#This Row],[Start]],tblDateDif[[#This Row],[End]]))</f>
        <v>18</v>
      </c>
      <c r="K63" s="83">
        <f>INT(MOD(YEARFRAC(tblDateDif[[#This Row],[Start]],tblDateDif[[#This Row],[End]],1),1)*12)</f>
        <v>2</v>
      </c>
      <c r="L63" s="50">
        <f>tblDateDif[[#This Row],[End]]-EDATE(tblDateDif[[#This Row],[Start]],(12*tblDateDif[[#This Row],[Years]])+tblDateDif[[#This Row],[Months]])</f>
        <v>3</v>
      </c>
      <c r="M63" s="50" t="str">
        <f>_xlfn.CONCAT(tblDateDif[[#This Row],[Years (Y)]:[MD]])</f>
        <v>1823</v>
      </c>
      <c r="N63" s="50" t="str">
        <f>_xlfn.CONCAT(tblDateDif[[#This Row],[Years]:[Days]])</f>
        <v>1823</v>
      </c>
    </row>
    <row r="64" spans="2:14" x14ac:dyDescent="0.25">
      <c r="B64" s="20">
        <v>45522</v>
      </c>
      <c r="C64" s="20">
        <v>53877</v>
      </c>
      <c r="D64" s="50">
        <f>DATEDIF(tblDateDif[[#This Row],[Start]],tblDateDif[[#This Row],[End]],"d")</f>
        <v>8355</v>
      </c>
      <c r="E64" s="50">
        <f>DATEDIF(tblDateDif[[#This Row],[Start]],tblDateDif[[#This Row],[End]],"m")</f>
        <v>274</v>
      </c>
      <c r="F64" s="50">
        <f>DATEDIF(tblDateDif[[#This Row],[Start]],tblDateDif[[#This Row],[End]],"y")</f>
        <v>22</v>
      </c>
      <c r="G64" s="50">
        <f>DATEDIF(tblDateDif[[#This Row],[Start]],tblDateDif[[#This Row],[End]],"ym")</f>
        <v>10</v>
      </c>
      <c r="H64" s="50">
        <f>DATEDIF(tblDateDif[[#This Row],[Start]],tblDateDif[[#This Row],[End]],"md")</f>
        <v>16</v>
      </c>
      <c r="I64" s="50">
        <f>DATEDIF(tblDateDif[[#This Row],[Start]],tblDateDif[[#This Row],[End]],"yd")</f>
        <v>320</v>
      </c>
      <c r="J64" s="50">
        <f>INT(YEARFRAC(tblDateDif[[#This Row],[Start]],tblDateDif[[#This Row],[End]]))</f>
        <v>22</v>
      </c>
      <c r="K64" s="83">
        <f>INT(MOD(YEARFRAC(tblDateDif[[#This Row],[Start]],tblDateDif[[#This Row],[End]],1),1)*12)</f>
        <v>10</v>
      </c>
      <c r="L64" s="50">
        <f>tblDateDif[[#This Row],[End]]-EDATE(tblDateDif[[#This Row],[Start]],(12*tblDateDif[[#This Row],[Years]])+tblDateDif[[#This Row],[Months]])</f>
        <v>16</v>
      </c>
      <c r="M64" s="50" t="str">
        <f>_xlfn.CONCAT(tblDateDif[[#This Row],[Years (Y)]:[MD]])</f>
        <v>221016</v>
      </c>
      <c r="N64" s="50" t="str">
        <f>_xlfn.CONCAT(tblDateDif[[#This Row],[Years]:[Days]])</f>
        <v>221016</v>
      </c>
    </row>
    <row r="65" spans="2:14" x14ac:dyDescent="0.25">
      <c r="B65" s="20">
        <v>4048</v>
      </c>
      <c r="C65" s="20">
        <v>6929</v>
      </c>
      <c r="D65" s="50">
        <f>DATEDIF(tblDateDif[[#This Row],[Start]],tblDateDif[[#This Row],[End]],"d")</f>
        <v>2881</v>
      </c>
      <c r="E65" s="50">
        <f>DATEDIF(tblDateDif[[#This Row],[Start]],tblDateDif[[#This Row],[End]],"m")</f>
        <v>94</v>
      </c>
      <c r="F65" s="50">
        <f>DATEDIF(tblDateDif[[#This Row],[Start]],tblDateDif[[#This Row],[End]],"y")</f>
        <v>7</v>
      </c>
      <c r="G65" s="50">
        <f>DATEDIF(tblDateDif[[#This Row],[Start]],tblDateDif[[#This Row],[End]],"ym")</f>
        <v>10</v>
      </c>
      <c r="H65" s="50">
        <f>DATEDIF(tblDateDif[[#This Row],[Start]],tblDateDif[[#This Row],[End]],"md")</f>
        <v>20</v>
      </c>
      <c r="I65" s="50">
        <f>DATEDIF(tblDateDif[[#This Row],[Start]],tblDateDif[[#This Row],[End]],"yd")</f>
        <v>324</v>
      </c>
      <c r="J65" s="50">
        <f>INT(YEARFRAC(tblDateDif[[#This Row],[Start]],tblDateDif[[#This Row],[End]]))</f>
        <v>7</v>
      </c>
      <c r="K65" s="83">
        <f>INT(MOD(YEARFRAC(tblDateDif[[#This Row],[Start]],tblDateDif[[#This Row],[End]],1),1)*12)</f>
        <v>10</v>
      </c>
      <c r="L65" s="50">
        <f>tblDateDif[[#This Row],[End]]-EDATE(tblDateDif[[#This Row],[Start]],(12*tblDateDif[[#This Row],[Years]])+tblDateDif[[#This Row],[Months]])</f>
        <v>20</v>
      </c>
      <c r="M65" s="50" t="str">
        <f>_xlfn.CONCAT(tblDateDif[[#This Row],[Years (Y)]:[MD]])</f>
        <v>71020</v>
      </c>
      <c r="N65" s="50" t="str">
        <f>_xlfn.CONCAT(tblDateDif[[#This Row],[Years]:[Days]])</f>
        <v>71020</v>
      </c>
    </row>
    <row r="66" spans="2:14" x14ac:dyDescent="0.25">
      <c r="B66" s="20">
        <v>41580</v>
      </c>
      <c r="C66" s="20">
        <v>57244</v>
      </c>
      <c r="D66" s="50">
        <f>DATEDIF(tblDateDif[[#This Row],[Start]],tblDateDif[[#This Row],[End]],"d")</f>
        <v>15664</v>
      </c>
      <c r="E66" s="50">
        <f>DATEDIF(tblDateDif[[#This Row],[Start]],tblDateDif[[#This Row],[End]],"m")</f>
        <v>514</v>
      </c>
      <c r="F66" s="50">
        <f>DATEDIF(tblDateDif[[#This Row],[Start]],tblDateDif[[#This Row],[End]],"y")</f>
        <v>42</v>
      </c>
      <c r="G66" s="50">
        <f>DATEDIF(tblDateDif[[#This Row],[Start]],tblDateDif[[#This Row],[End]],"ym")</f>
        <v>10</v>
      </c>
      <c r="H66" s="50">
        <f>DATEDIF(tblDateDif[[#This Row],[Start]],tblDateDif[[#This Row],[End]],"md")</f>
        <v>19</v>
      </c>
      <c r="I66" s="50">
        <f>DATEDIF(tblDateDif[[#This Row],[Start]],tblDateDif[[#This Row],[End]],"yd")</f>
        <v>323</v>
      </c>
      <c r="J66" s="50">
        <f>INT(YEARFRAC(tblDateDif[[#This Row],[Start]],tblDateDif[[#This Row],[End]]))</f>
        <v>42</v>
      </c>
      <c r="K66" s="83">
        <f>INT(MOD(YEARFRAC(tblDateDif[[#This Row],[Start]],tblDateDif[[#This Row],[End]],1),1)*12)</f>
        <v>10</v>
      </c>
      <c r="L66" s="50">
        <f>tblDateDif[[#This Row],[End]]-EDATE(tblDateDif[[#This Row],[Start]],(12*tblDateDif[[#This Row],[Years]])+tblDateDif[[#This Row],[Months]])</f>
        <v>19</v>
      </c>
      <c r="M66" s="50" t="str">
        <f>_xlfn.CONCAT(tblDateDif[[#This Row],[Years (Y)]:[MD]])</f>
        <v>421019</v>
      </c>
      <c r="N66" s="50" t="str">
        <f>_xlfn.CONCAT(tblDateDif[[#This Row],[Years]:[Days]])</f>
        <v>421019</v>
      </c>
    </row>
    <row r="67" spans="2:14" x14ac:dyDescent="0.25">
      <c r="B67" s="20">
        <v>27800</v>
      </c>
      <c r="C67" s="20">
        <v>33187</v>
      </c>
      <c r="D67" s="50">
        <f>DATEDIF(tblDateDif[[#This Row],[Start]],tblDateDif[[#This Row],[End]],"d")</f>
        <v>5387</v>
      </c>
      <c r="E67" s="50">
        <f>DATEDIF(tblDateDif[[#This Row],[Start]],tblDateDif[[#This Row],[End]],"m")</f>
        <v>177</v>
      </c>
      <c r="F67" s="50">
        <f>DATEDIF(tblDateDif[[#This Row],[Start]],tblDateDif[[#This Row],[End]],"y")</f>
        <v>14</v>
      </c>
      <c r="G67" s="50">
        <f>DATEDIF(tblDateDif[[#This Row],[Start]],tblDateDif[[#This Row],[End]],"ym")</f>
        <v>9</v>
      </c>
      <c r="H67" s="50">
        <f>DATEDIF(tblDateDif[[#This Row],[Start]],tblDateDif[[#This Row],[End]],"md")</f>
        <v>0</v>
      </c>
      <c r="I67" s="50">
        <f>DATEDIF(tblDateDif[[#This Row],[Start]],tblDateDif[[#This Row],[End]],"yd")</f>
        <v>274</v>
      </c>
      <c r="J67" s="50">
        <f>INT(YEARFRAC(tblDateDif[[#This Row],[Start]],tblDateDif[[#This Row],[End]]))</f>
        <v>14</v>
      </c>
      <c r="K67" s="83">
        <f>INT(MOD(YEARFRAC(tblDateDif[[#This Row],[Start]],tblDateDif[[#This Row],[End]],1),1)*12)</f>
        <v>8</v>
      </c>
      <c r="L67" s="50">
        <f>tblDateDif[[#This Row],[End]]-EDATE(tblDateDif[[#This Row],[Start]],(12*tblDateDif[[#This Row],[Years]])+tblDateDif[[#This Row],[Months]])</f>
        <v>31</v>
      </c>
      <c r="M67" s="50" t="str">
        <f>_xlfn.CONCAT(tblDateDif[[#This Row],[Years (Y)]:[MD]])</f>
        <v>1490</v>
      </c>
      <c r="N67" s="50" t="str">
        <f>_xlfn.CONCAT(tblDateDif[[#This Row],[Years]:[Days]])</f>
        <v>14831</v>
      </c>
    </row>
    <row r="68" spans="2:14" x14ac:dyDescent="0.25">
      <c r="B68" s="20">
        <v>37483</v>
      </c>
      <c r="C68" s="20">
        <v>55655</v>
      </c>
      <c r="D68" s="50">
        <f>DATEDIF(tblDateDif[[#This Row],[Start]],tblDateDif[[#This Row],[End]],"d")</f>
        <v>18172</v>
      </c>
      <c r="E68" s="50">
        <f>DATEDIF(tblDateDif[[#This Row],[Start]],tblDateDif[[#This Row],[End]],"m")</f>
        <v>597</v>
      </c>
      <c r="F68" s="50">
        <f>DATEDIF(tblDateDif[[#This Row],[Start]],tblDateDif[[#This Row],[End]],"y")</f>
        <v>49</v>
      </c>
      <c r="G68" s="50">
        <f>DATEDIF(tblDateDif[[#This Row],[Start]],tblDateDif[[#This Row],[End]],"ym")</f>
        <v>9</v>
      </c>
      <c r="H68" s="50">
        <f>DATEDIF(tblDateDif[[#This Row],[Start]],tblDateDif[[#This Row],[End]],"md")</f>
        <v>1</v>
      </c>
      <c r="I68" s="50">
        <f>DATEDIF(tblDateDif[[#This Row],[Start]],tblDateDif[[#This Row],[End]],"yd")</f>
        <v>274</v>
      </c>
      <c r="J68" s="50">
        <f>INT(YEARFRAC(tblDateDif[[#This Row],[Start]],tblDateDif[[#This Row],[End]]))</f>
        <v>49</v>
      </c>
      <c r="K68" s="83">
        <f>INT(MOD(YEARFRAC(tblDateDif[[#This Row],[Start]],tblDateDif[[#This Row],[End]],1),1)*12)</f>
        <v>9</v>
      </c>
      <c r="L68" s="50">
        <f>tblDateDif[[#This Row],[End]]-EDATE(tblDateDif[[#This Row],[Start]],(12*tblDateDif[[#This Row],[Years]])+tblDateDif[[#This Row],[Months]])</f>
        <v>1</v>
      </c>
      <c r="M68" s="50" t="str">
        <f>_xlfn.CONCAT(tblDateDif[[#This Row],[Years (Y)]:[MD]])</f>
        <v>4991</v>
      </c>
      <c r="N68" s="50" t="str">
        <f>_xlfn.CONCAT(tblDateDif[[#This Row],[Years]:[Days]])</f>
        <v>4991</v>
      </c>
    </row>
    <row r="69" spans="2:14" x14ac:dyDescent="0.25">
      <c r="B69" s="20">
        <v>18026</v>
      </c>
      <c r="C69" s="20">
        <v>35334</v>
      </c>
      <c r="D69" s="50">
        <f>DATEDIF(tblDateDif[[#This Row],[Start]],tblDateDif[[#This Row],[End]],"d")</f>
        <v>17308</v>
      </c>
      <c r="E69" s="50">
        <f>DATEDIF(tblDateDif[[#This Row],[Start]],tblDateDif[[#This Row],[End]],"m")</f>
        <v>568</v>
      </c>
      <c r="F69" s="50">
        <f>DATEDIF(tblDateDif[[#This Row],[Start]],tblDateDif[[#This Row],[End]],"y")</f>
        <v>47</v>
      </c>
      <c r="G69" s="50">
        <f>DATEDIF(tblDateDif[[#This Row],[Start]],tblDateDif[[#This Row],[End]],"ym")</f>
        <v>4</v>
      </c>
      <c r="H69" s="50">
        <f>DATEDIF(tblDateDif[[#This Row],[Start]],tblDateDif[[#This Row],[End]],"md")</f>
        <v>18</v>
      </c>
      <c r="I69" s="50">
        <f>DATEDIF(tblDateDif[[#This Row],[Start]],tblDateDif[[#This Row],[End]],"yd")</f>
        <v>141</v>
      </c>
      <c r="J69" s="50">
        <f>INT(YEARFRAC(tblDateDif[[#This Row],[Start]],tblDateDif[[#This Row],[End]]))</f>
        <v>47</v>
      </c>
      <c r="K69" s="83">
        <f>INT(MOD(YEARFRAC(tblDateDif[[#This Row],[Start]],tblDateDif[[#This Row],[End]],1),1)*12)</f>
        <v>4</v>
      </c>
      <c r="L69" s="50">
        <f>tblDateDif[[#This Row],[End]]-EDATE(tblDateDif[[#This Row],[Start]],(12*tblDateDif[[#This Row],[Years]])+tblDateDif[[#This Row],[Months]])</f>
        <v>18</v>
      </c>
      <c r="M69" s="50" t="str">
        <f>_xlfn.CONCAT(tblDateDif[[#This Row],[Years (Y)]:[MD]])</f>
        <v>47418</v>
      </c>
      <c r="N69" s="50" t="str">
        <f>_xlfn.CONCAT(tblDateDif[[#This Row],[Years]:[Days]])</f>
        <v>47418</v>
      </c>
    </row>
    <row r="70" spans="2:14" x14ac:dyDescent="0.25">
      <c r="B70" s="20">
        <v>25825</v>
      </c>
      <c r="C70" s="20">
        <v>26212</v>
      </c>
      <c r="D70" s="50">
        <f>DATEDIF(tblDateDif[[#This Row],[Start]],tblDateDif[[#This Row],[End]],"d")</f>
        <v>387</v>
      </c>
      <c r="E70" s="50">
        <f>DATEDIF(tblDateDif[[#This Row],[Start]],tblDateDif[[#This Row],[End]],"m")</f>
        <v>12</v>
      </c>
      <c r="F70" s="50">
        <f>DATEDIF(tblDateDif[[#This Row],[Start]],tblDateDif[[#This Row],[End]],"y")</f>
        <v>1</v>
      </c>
      <c r="G70" s="50">
        <f>DATEDIF(tblDateDif[[#This Row],[Start]],tblDateDif[[#This Row],[End]],"ym")</f>
        <v>0</v>
      </c>
      <c r="H70" s="50">
        <f>DATEDIF(tblDateDif[[#This Row],[Start]],tblDateDif[[#This Row],[End]],"md")</f>
        <v>22</v>
      </c>
      <c r="I70" s="50">
        <f>DATEDIF(tblDateDif[[#This Row],[Start]],tblDateDif[[#This Row],[End]],"yd")</f>
        <v>22</v>
      </c>
      <c r="J70" s="50">
        <f>INT(YEARFRAC(tblDateDif[[#This Row],[Start]],tblDateDif[[#This Row],[End]]))</f>
        <v>1</v>
      </c>
      <c r="K70" s="83">
        <f>INT(MOD(YEARFRAC(tblDateDif[[#This Row],[Start]],tblDateDif[[#This Row],[End]],1),1)*12)</f>
        <v>0</v>
      </c>
      <c r="L70" s="50">
        <f>tblDateDif[[#This Row],[End]]-EDATE(tblDateDif[[#This Row],[Start]],(12*tblDateDif[[#This Row],[Years]])+tblDateDif[[#This Row],[Months]])</f>
        <v>22</v>
      </c>
      <c r="M70" s="50" t="str">
        <f>_xlfn.CONCAT(tblDateDif[[#This Row],[Years (Y)]:[MD]])</f>
        <v>1022</v>
      </c>
      <c r="N70" s="50" t="str">
        <f>_xlfn.CONCAT(tblDateDif[[#This Row],[Years]:[Days]])</f>
        <v>1022</v>
      </c>
    </row>
    <row r="71" spans="2:14" x14ac:dyDescent="0.25">
      <c r="B71" s="20">
        <v>12772</v>
      </c>
      <c r="C71" s="20">
        <v>28001</v>
      </c>
      <c r="D71" s="50">
        <f>DATEDIF(tblDateDif[[#This Row],[Start]],tblDateDif[[#This Row],[End]],"d")</f>
        <v>15229</v>
      </c>
      <c r="E71" s="50">
        <f>DATEDIF(tblDateDif[[#This Row],[Start]],tblDateDif[[#This Row],[End]],"m")</f>
        <v>500</v>
      </c>
      <c r="F71" s="50">
        <f>DATEDIF(tblDateDif[[#This Row],[Start]],tblDateDif[[#This Row],[End]],"y")</f>
        <v>41</v>
      </c>
      <c r="G71" s="50">
        <f>DATEDIF(tblDateDif[[#This Row],[Start]],tblDateDif[[#This Row],[End]],"ym")</f>
        <v>8</v>
      </c>
      <c r="H71" s="50">
        <f>DATEDIF(tblDateDif[[#This Row],[Start]],tblDateDif[[#This Row],[End]],"md")</f>
        <v>10</v>
      </c>
      <c r="I71" s="50">
        <f>DATEDIF(tblDateDif[[#This Row],[Start]],tblDateDif[[#This Row],[End]],"yd")</f>
        <v>253</v>
      </c>
      <c r="J71" s="50">
        <f>INT(YEARFRAC(tblDateDif[[#This Row],[Start]],tblDateDif[[#This Row],[End]]))</f>
        <v>41</v>
      </c>
      <c r="K71" s="83">
        <f>INT(MOD(YEARFRAC(tblDateDif[[#This Row],[Start]],tblDateDif[[#This Row],[End]],1),1)*12)</f>
        <v>8</v>
      </c>
      <c r="L71" s="50">
        <f>tblDateDif[[#This Row],[End]]-EDATE(tblDateDif[[#This Row],[Start]],(12*tblDateDif[[#This Row],[Years]])+tblDateDif[[#This Row],[Months]])</f>
        <v>10</v>
      </c>
      <c r="M71" s="50" t="str">
        <f>_xlfn.CONCAT(tblDateDif[[#This Row],[Years (Y)]:[MD]])</f>
        <v>41810</v>
      </c>
      <c r="N71" s="50" t="str">
        <f>_xlfn.CONCAT(tblDateDif[[#This Row],[Years]:[Days]])</f>
        <v>41810</v>
      </c>
    </row>
    <row r="72" spans="2:14" x14ac:dyDescent="0.25">
      <c r="B72" s="20">
        <v>38014</v>
      </c>
      <c r="C72" s="20">
        <v>53637</v>
      </c>
      <c r="D72" s="50">
        <f>DATEDIF(tblDateDif[[#This Row],[Start]],tblDateDif[[#This Row],[End]],"d")</f>
        <v>15623</v>
      </c>
      <c r="E72" s="50">
        <f>DATEDIF(tblDateDif[[#This Row],[Start]],tblDateDif[[#This Row],[End]],"m")</f>
        <v>513</v>
      </c>
      <c r="F72" s="50">
        <f>DATEDIF(tblDateDif[[#This Row],[Start]],tblDateDif[[#This Row],[End]],"y")</f>
        <v>42</v>
      </c>
      <c r="G72" s="50">
        <f>DATEDIF(tblDateDif[[#This Row],[Start]],tblDateDif[[#This Row],[End]],"ym")</f>
        <v>9</v>
      </c>
      <c r="H72" s="50">
        <f>DATEDIF(tblDateDif[[#This Row],[Start]],tblDateDif[[#This Row],[End]],"md")</f>
        <v>9</v>
      </c>
      <c r="I72" s="50">
        <f>DATEDIF(tblDateDif[[#This Row],[Start]],tblDateDif[[#This Row],[End]],"yd")</f>
        <v>283</v>
      </c>
      <c r="J72" s="50">
        <f>INT(YEARFRAC(tblDateDif[[#This Row],[Start]],tblDateDif[[#This Row],[End]]))</f>
        <v>42</v>
      </c>
      <c r="K72" s="83">
        <f>INT(MOD(YEARFRAC(tblDateDif[[#This Row],[Start]],tblDateDif[[#This Row],[End]],1),1)*12)</f>
        <v>9</v>
      </c>
      <c r="L72" s="50">
        <f>tblDateDif[[#This Row],[End]]-EDATE(tblDateDif[[#This Row],[Start]],(12*tblDateDif[[#This Row],[Years]])+tblDateDif[[#This Row],[Months]])</f>
        <v>9</v>
      </c>
      <c r="M72" s="50" t="str">
        <f>_xlfn.CONCAT(tblDateDif[[#This Row],[Years (Y)]:[MD]])</f>
        <v>4299</v>
      </c>
      <c r="N72" s="50" t="str">
        <f>_xlfn.CONCAT(tblDateDif[[#This Row],[Years]:[Days]])</f>
        <v>4299</v>
      </c>
    </row>
    <row r="73" spans="2:14" x14ac:dyDescent="0.25">
      <c r="B73" s="20">
        <v>4492</v>
      </c>
      <c r="C73" s="20">
        <v>10786</v>
      </c>
      <c r="D73" s="50">
        <f>DATEDIF(tblDateDif[[#This Row],[Start]],tblDateDif[[#This Row],[End]],"d")</f>
        <v>6294</v>
      </c>
      <c r="E73" s="50">
        <f>DATEDIF(tblDateDif[[#This Row],[Start]],tblDateDif[[#This Row],[End]],"m")</f>
        <v>206</v>
      </c>
      <c r="F73" s="50">
        <f>DATEDIF(tblDateDif[[#This Row],[Start]],tblDateDif[[#This Row],[End]],"y")</f>
        <v>17</v>
      </c>
      <c r="G73" s="50">
        <f>DATEDIF(tblDateDif[[#This Row],[Start]],tblDateDif[[#This Row],[End]],"ym")</f>
        <v>2</v>
      </c>
      <c r="H73" s="50">
        <f>DATEDIF(tblDateDif[[#This Row],[Start]],tblDateDif[[#This Row],[End]],"md")</f>
        <v>24</v>
      </c>
      <c r="I73" s="50">
        <f>DATEDIF(tblDateDif[[#This Row],[Start]],tblDateDif[[#This Row],[End]],"yd")</f>
        <v>85</v>
      </c>
      <c r="J73" s="50">
        <f>INT(YEARFRAC(tblDateDif[[#This Row],[Start]],tblDateDif[[#This Row],[End]]))</f>
        <v>17</v>
      </c>
      <c r="K73" s="83">
        <f>INT(MOD(YEARFRAC(tblDateDif[[#This Row],[Start]],tblDateDif[[#This Row],[End]],1),1)*12)</f>
        <v>2</v>
      </c>
      <c r="L73" s="50">
        <f>tblDateDif[[#This Row],[End]]-EDATE(tblDateDif[[#This Row],[Start]],(12*tblDateDif[[#This Row],[Years]])+tblDateDif[[#This Row],[Months]])</f>
        <v>24</v>
      </c>
      <c r="M73" s="50" t="str">
        <f>_xlfn.CONCAT(tblDateDif[[#This Row],[Years (Y)]:[MD]])</f>
        <v>17224</v>
      </c>
      <c r="N73" s="50" t="str">
        <f>_xlfn.CONCAT(tblDateDif[[#This Row],[Years]:[Days]])</f>
        <v>17224</v>
      </c>
    </row>
    <row r="74" spans="2:14" x14ac:dyDescent="0.25">
      <c r="B74" s="20">
        <v>8274</v>
      </c>
      <c r="C74" s="20">
        <v>23160</v>
      </c>
      <c r="D74" s="50">
        <f>DATEDIF(tblDateDif[[#This Row],[Start]],tblDateDif[[#This Row],[End]],"d")</f>
        <v>14886</v>
      </c>
      <c r="E74" s="50">
        <f>DATEDIF(tblDateDif[[#This Row],[Start]],tblDateDif[[#This Row],[End]],"m")</f>
        <v>489</v>
      </c>
      <c r="F74" s="50">
        <f>DATEDIF(tblDateDif[[#This Row],[Start]],tblDateDif[[#This Row],[End]],"y")</f>
        <v>40</v>
      </c>
      <c r="G74" s="50">
        <f>DATEDIF(tblDateDif[[#This Row],[Start]],tblDateDif[[#This Row],[End]],"ym")</f>
        <v>9</v>
      </c>
      <c r="H74" s="50">
        <f>DATEDIF(tblDateDif[[#This Row],[Start]],tblDateDif[[#This Row],[End]],"md")</f>
        <v>3</v>
      </c>
      <c r="I74" s="50">
        <f>DATEDIF(tblDateDif[[#This Row],[Start]],tblDateDif[[#This Row],[End]],"yd")</f>
        <v>276</v>
      </c>
      <c r="J74" s="50">
        <f>INT(YEARFRAC(tblDateDif[[#This Row],[Start]],tblDateDif[[#This Row],[End]]))</f>
        <v>40</v>
      </c>
      <c r="K74" s="83">
        <f>INT(MOD(YEARFRAC(tblDateDif[[#This Row],[Start]],tblDateDif[[#This Row],[End]],1),1)*12)</f>
        <v>9</v>
      </c>
      <c r="L74" s="50">
        <f>tblDateDif[[#This Row],[End]]-EDATE(tblDateDif[[#This Row],[Start]],(12*tblDateDif[[#This Row],[Years]])+tblDateDif[[#This Row],[Months]])</f>
        <v>3</v>
      </c>
      <c r="M74" s="50" t="str">
        <f>_xlfn.CONCAT(tblDateDif[[#This Row],[Years (Y)]:[MD]])</f>
        <v>4093</v>
      </c>
      <c r="N74" s="50" t="str">
        <f>_xlfn.CONCAT(tblDateDif[[#This Row],[Years]:[Days]])</f>
        <v>4093</v>
      </c>
    </row>
    <row r="75" spans="2:14" x14ac:dyDescent="0.25">
      <c r="B75" s="20">
        <v>30503</v>
      </c>
      <c r="C75" s="20">
        <v>34440</v>
      </c>
      <c r="D75" s="50">
        <f>DATEDIF(tblDateDif[[#This Row],[Start]],tblDateDif[[#This Row],[End]],"d")</f>
        <v>3937</v>
      </c>
      <c r="E75" s="50">
        <f>DATEDIF(tblDateDif[[#This Row],[Start]],tblDateDif[[#This Row],[End]],"m")</f>
        <v>129</v>
      </c>
      <c r="F75" s="50">
        <f>DATEDIF(tblDateDif[[#This Row],[Start]],tblDateDif[[#This Row],[End]],"y")</f>
        <v>10</v>
      </c>
      <c r="G75" s="50">
        <f>DATEDIF(tblDateDif[[#This Row],[Start]],tblDateDif[[#This Row],[End]],"ym")</f>
        <v>9</v>
      </c>
      <c r="H75" s="50">
        <f>DATEDIF(tblDateDif[[#This Row],[Start]],tblDateDif[[#This Row],[End]],"md")</f>
        <v>10</v>
      </c>
      <c r="I75" s="50">
        <f>DATEDIF(tblDateDif[[#This Row],[Start]],tblDateDif[[#This Row],[End]],"yd")</f>
        <v>285</v>
      </c>
      <c r="J75" s="50">
        <f>INT(YEARFRAC(tblDateDif[[#This Row],[Start]],tblDateDif[[#This Row],[End]]))</f>
        <v>10</v>
      </c>
      <c r="K75" s="83">
        <f>INT(MOD(YEARFRAC(tblDateDif[[#This Row],[Start]],tblDateDif[[#This Row],[End]],1),1)*12)</f>
        <v>9</v>
      </c>
      <c r="L75" s="50">
        <f>tblDateDif[[#This Row],[End]]-EDATE(tblDateDif[[#This Row],[Start]],(12*tblDateDif[[#This Row],[Years]])+tblDateDif[[#This Row],[Months]])</f>
        <v>10</v>
      </c>
      <c r="M75" s="50" t="str">
        <f>_xlfn.CONCAT(tblDateDif[[#This Row],[Years (Y)]:[MD]])</f>
        <v>10910</v>
      </c>
      <c r="N75" s="50" t="str">
        <f>_xlfn.CONCAT(tblDateDif[[#This Row],[Years]:[Days]])</f>
        <v>10910</v>
      </c>
    </row>
    <row r="76" spans="2:14" x14ac:dyDescent="0.25">
      <c r="B76" s="20">
        <v>19384</v>
      </c>
      <c r="C76" s="20">
        <v>19449</v>
      </c>
      <c r="D76" s="50">
        <f>DATEDIF(tblDateDif[[#This Row],[Start]],tblDateDif[[#This Row],[End]],"d")</f>
        <v>65</v>
      </c>
      <c r="E76" s="50">
        <f>DATEDIF(tblDateDif[[#This Row],[Start]],tblDateDif[[#This Row],[End]],"m")</f>
        <v>2</v>
      </c>
      <c r="F76" s="50">
        <f>DATEDIF(tblDateDif[[#This Row],[Start]],tblDateDif[[#This Row],[End]],"y")</f>
        <v>0</v>
      </c>
      <c r="G76" s="50">
        <f>DATEDIF(tblDateDif[[#This Row],[Start]],tblDateDif[[#This Row],[End]],"ym")</f>
        <v>2</v>
      </c>
      <c r="H76" s="50">
        <f>DATEDIF(tblDateDif[[#This Row],[Start]],tblDateDif[[#This Row],[End]],"md")</f>
        <v>6</v>
      </c>
      <c r="I76" s="50">
        <f>DATEDIF(tblDateDif[[#This Row],[Start]],tblDateDif[[#This Row],[End]],"yd")</f>
        <v>65</v>
      </c>
      <c r="J76" s="50">
        <f>INT(YEARFRAC(tblDateDif[[#This Row],[Start]],tblDateDif[[#This Row],[End]]))</f>
        <v>0</v>
      </c>
      <c r="K76" s="83">
        <f>INT(MOD(YEARFRAC(tblDateDif[[#This Row],[Start]],tblDateDif[[#This Row],[End]],1),1)*12)</f>
        <v>2</v>
      </c>
      <c r="L76" s="50">
        <f>tblDateDif[[#This Row],[End]]-EDATE(tblDateDif[[#This Row],[Start]],(12*tblDateDif[[#This Row],[Years]])+tblDateDif[[#This Row],[Months]])</f>
        <v>6</v>
      </c>
      <c r="M76" s="50" t="str">
        <f>_xlfn.CONCAT(tblDateDif[[#This Row],[Years (Y)]:[MD]])</f>
        <v>026</v>
      </c>
      <c r="N76" s="50" t="str">
        <f>_xlfn.CONCAT(tblDateDif[[#This Row],[Years]:[Days]])</f>
        <v>026</v>
      </c>
    </row>
    <row r="77" spans="2:14" x14ac:dyDescent="0.25">
      <c r="B77" s="20">
        <v>2765</v>
      </c>
      <c r="C77" s="20">
        <v>6364</v>
      </c>
      <c r="D77" s="50">
        <f>DATEDIF(tblDateDif[[#This Row],[Start]],tblDateDif[[#This Row],[End]],"d")</f>
        <v>3599</v>
      </c>
      <c r="E77" s="50">
        <f>DATEDIF(tblDateDif[[#This Row],[Start]],tblDateDif[[#This Row],[End]],"m")</f>
        <v>118</v>
      </c>
      <c r="F77" s="50">
        <f>DATEDIF(tblDateDif[[#This Row],[Start]],tblDateDif[[#This Row],[End]],"y")</f>
        <v>9</v>
      </c>
      <c r="G77" s="50">
        <f>DATEDIF(tblDateDif[[#This Row],[Start]],tblDateDif[[#This Row],[End]],"ym")</f>
        <v>10</v>
      </c>
      <c r="H77" s="50">
        <f>DATEDIF(tblDateDif[[#This Row],[Start]],tblDateDif[[#This Row],[End]],"md")</f>
        <v>7</v>
      </c>
      <c r="I77" s="50">
        <f>DATEDIF(tblDateDif[[#This Row],[Start]],tblDateDif[[#This Row],[End]],"yd")</f>
        <v>312</v>
      </c>
      <c r="J77" s="50">
        <f>INT(YEARFRAC(tblDateDif[[#This Row],[Start]],tblDateDif[[#This Row],[End]]))</f>
        <v>9</v>
      </c>
      <c r="K77" s="83">
        <f>INT(MOD(YEARFRAC(tblDateDif[[#This Row],[Start]],tblDateDif[[#This Row],[End]],1),1)*12)</f>
        <v>10</v>
      </c>
      <c r="L77" s="50">
        <f>tblDateDif[[#This Row],[End]]-EDATE(tblDateDif[[#This Row],[Start]],(12*tblDateDif[[#This Row],[Years]])+tblDateDif[[#This Row],[Months]])</f>
        <v>7</v>
      </c>
      <c r="M77" s="50" t="str">
        <f>_xlfn.CONCAT(tblDateDif[[#This Row],[Years (Y)]:[MD]])</f>
        <v>9107</v>
      </c>
      <c r="N77" s="50" t="str">
        <f>_xlfn.CONCAT(tblDateDif[[#This Row],[Years]:[Days]])</f>
        <v>9107</v>
      </c>
    </row>
    <row r="78" spans="2:14" x14ac:dyDescent="0.25">
      <c r="B78" s="20">
        <v>26121</v>
      </c>
      <c r="C78" s="20">
        <v>45927</v>
      </c>
      <c r="D78" s="50">
        <f>DATEDIF(tblDateDif[[#This Row],[Start]],tblDateDif[[#This Row],[End]],"d")</f>
        <v>19806</v>
      </c>
      <c r="E78" s="50">
        <f>DATEDIF(tblDateDif[[#This Row],[Start]],tblDateDif[[#This Row],[End]],"m")</f>
        <v>650</v>
      </c>
      <c r="F78" s="50">
        <f>DATEDIF(tblDateDif[[#This Row],[Start]],tblDateDif[[#This Row],[End]],"y")</f>
        <v>54</v>
      </c>
      <c r="G78" s="50">
        <f>DATEDIF(tblDateDif[[#This Row],[Start]],tblDateDif[[#This Row],[End]],"ym")</f>
        <v>2</v>
      </c>
      <c r="H78" s="50">
        <f>DATEDIF(tblDateDif[[#This Row],[Start]],tblDateDif[[#This Row],[End]],"md")</f>
        <v>20</v>
      </c>
      <c r="I78" s="50">
        <f>DATEDIF(tblDateDif[[#This Row],[Start]],tblDateDif[[#This Row],[End]],"yd")</f>
        <v>82</v>
      </c>
      <c r="J78" s="50">
        <f>INT(YEARFRAC(tblDateDif[[#This Row],[Start]],tblDateDif[[#This Row],[End]]))</f>
        <v>54</v>
      </c>
      <c r="K78" s="83">
        <f>INT(MOD(YEARFRAC(tblDateDif[[#This Row],[Start]],tblDateDif[[#This Row],[End]],1),1)*12)</f>
        <v>2</v>
      </c>
      <c r="L78" s="50">
        <f>tblDateDif[[#This Row],[End]]-EDATE(tblDateDif[[#This Row],[Start]],(12*tblDateDif[[#This Row],[Years]])+tblDateDif[[#This Row],[Months]])</f>
        <v>20</v>
      </c>
      <c r="M78" s="50" t="str">
        <f>_xlfn.CONCAT(tblDateDif[[#This Row],[Years (Y)]:[MD]])</f>
        <v>54220</v>
      </c>
      <c r="N78" s="50" t="str">
        <f>_xlfn.CONCAT(tblDateDif[[#This Row],[Years]:[Days]])</f>
        <v>54220</v>
      </c>
    </row>
    <row r="79" spans="2:14" x14ac:dyDescent="0.25">
      <c r="B79" s="20">
        <v>5604</v>
      </c>
      <c r="C79" s="20">
        <v>19265</v>
      </c>
      <c r="D79" s="50">
        <f>DATEDIF(tblDateDif[[#This Row],[Start]],tblDateDif[[#This Row],[End]],"d")</f>
        <v>13661</v>
      </c>
      <c r="E79" s="50">
        <f>DATEDIF(tblDateDif[[#This Row],[Start]],tblDateDif[[#This Row],[End]],"m")</f>
        <v>448</v>
      </c>
      <c r="F79" s="50">
        <f>DATEDIF(tblDateDif[[#This Row],[Start]],tblDateDif[[#This Row],[End]],"y")</f>
        <v>37</v>
      </c>
      <c r="G79" s="50">
        <f>DATEDIF(tblDateDif[[#This Row],[Start]],tblDateDif[[#This Row],[End]],"ym")</f>
        <v>4</v>
      </c>
      <c r="H79" s="50">
        <f>DATEDIF(tblDateDif[[#This Row],[Start]],tblDateDif[[#This Row],[End]],"md")</f>
        <v>23</v>
      </c>
      <c r="I79" s="50">
        <f>DATEDIF(tblDateDif[[#This Row],[Start]],tblDateDif[[#This Row],[End]],"yd")</f>
        <v>146</v>
      </c>
      <c r="J79" s="50">
        <f>INT(YEARFRAC(tblDateDif[[#This Row],[Start]],tblDateDif[[#This Row],[End]]))</f>
        <v>37</v>
      </c>
      <c r="K79" s="83">
        <f>INT(MOD(YEARFRAC(tblDateDif[[#This Row],[Start]],tblDateDif[[#This Row],[End]],1),1)*12)</f>
        <v>4</v>
      </c>
      <c r="L79" s="50">
        <f>tblDateDif[[#This Row],[End]]-EDATE(tblDateDif[[#This Row],[Start]],(12*tblDateDif[[#This Row],[Years]])+tblDateDif[[#This Row],[Months]])</f>
        <v>23</v>
      </c>
      <c r="M79" s="50" t="str">
        <f>_xlfn.CONCAT(tblDateDif[[#This Row],[Years (Y)]:[MD]])</f>
        <v>37423</v>
      </c>
      <c r="N79" s="50" t="str">
        <f>_xlfn.CONCAT(tblDateDif[[#This Row],[Years]:[Days]])</f>
        <v>37423</v>
      </c>
    </row>
    <row r="80" spans="2:14" x14ac:dyDescent="0.25">
      <c r="B80" s="20">
        <v>34045</v>
      </c>
      <c r="C80" s="20">
        <v>40982</v>
      </c>
      <c r="D80" s="50">
        <f>DATEDIF(tblDateDif[[#This Row],[Start]],tblDateDif[[#This Row],[End]],"d")</f>
        <v>6937</v>
      </c>
      <c r="E80" s="50">
        <f>DATEDIF(tblDateDif[[#This Row],[Start]],tblDateDif[[#This Row],[End]],"m")</f>
        <v>227</v>
      </c>
      <c r="F80" s="50">
        <f>DATEDIF(tblDateDif[[#This Row],[Start]],tblDateDif[[#This Row],[End]],"y")</f>
        <v>18</v>
      </c>
      <c r="G80" s="50">
        <f>DATEDIF(tblDateDif[[#This Row],[Start]],tblDateDif[[#This Row],[End]],"ym")</f>
        <v>11</v>
      </c>
      <c r="H80" s="50">
        <f>DATEDIF(tblDateDif[[#This Row],[Start]],tblDateDif[[#This Row],[End]],"md")</f>
        <v>26</v>
      </c>
      <c r="I80" s="50">
        <f>DATEDIF(tblDateDif[[#This Row],[Start]],tblDateDif[[#This Row],[End]],"yd")</f>
        <v>363</v>
      </c>
      <c r="J80" s="50">
        <f>INT(YEARFRAC(tblDateDif[[#This Row],[Start]],tblDateDif[[#This Row],[End]]))</f>
        <v>18</v>
      </c>
      <c r="K80" s="83">
        <f>INT(MOD(YEARFRAC(tblDateDif[[#This Row],[Start]],tblDateDif[[#This Row],[End]],1),1)*12)</f>
        <v>11</v>
      </c>
      <c r="L80" s="50">
        <f>tblDateDif[[#This Row],[End]]-EDATE(tblDateDif[[#This Row],[Start]],(12*tblDateDif[[#This Row],[Years]])+tblDateDif[[#This Row],[Months]])</f>
        <v>26</v>
      </c>
      <c r="M80" s="50" t="str">
        <f>_xlfn.CONCAT(tblDateDif[[#This Row],[Years (Y)]:[MD]])</f>
        <v>181126</v>
      </c>
      <c r="N80" s="50" t="str">
        <f>_xlfn.CONCAT(tblDateDif[[#This Row],[Years]:[Days]])</f>
        <v>181126</v>
      </c>
    </row>
    <row r="81" spans="2:14" x14ac:dyDescent="0.25">
      <c r="B81" s="20">
        <v>39632</v>
      </c>
      <c r="C81" s="20">
        <v>48615</v>
      </c>
      <c r="D81" s="50">
        <f>DATEDIF(tblDateDif[[#This Row],[Start]],tblDateDif[[#This Row],[End]],"d")</f>
        <v>8983</v>
      </c>
      <c r="E81" s="50">
        <f>DATEDIF(tblDateDif[[#This Row],[Start]],tblDateDif[[#This Row],[End]],"m")</f>
        <v>295</v>
      </c>
      <c r="F81" s="50">
        <f>DATEDIF(tblDateDif[[#This Row],[Start]],tblDateDif[[#This Row],[End]],"y")</f>
        <v>24</v>
      </c>
      <c r="G81" s="50">
        <f>DATEDIF(tblDateDif[[#This Row],[Start]],tblDateDif[[#This Row],[End]],"ym")</f>
        <v>7</v>
      </c>
      <c r="H81" s="50">
        <f>DATEDIF(tblDateDif[[#This Row],[Start]],tblDateDif[[#This Row],[End]],"md")</f>
        <v>2</v>
      </c>
      <c r="I81" s="50">
        <f>DATEDIF(tblDateDif[[#This Row],[Start]],tblDateDif[[#This Row],[End]],"yd")</f>
        <v>217</v>
      </c>
      <c r="J81" s="50">
        <f>INT(YEARFRAC(tblDateDif[[#This Row],[Start]],tblDateDif[[#This Row],[End]]))</f>
        <v>24</v>
      </c>
      <c r="K81" s="83">
        <f>INT(MOD(YEARFRAC(tblDateDif[[#This Row],[Start]],tblDateDif[[#This Row],[End]],1),1)*12)</f>
        <v>7</v>
      </c>
      <c r="L81" s="50">
        <f>tblDateDif[[#This Row],[End]]-EDATE(tblDateDif[[#This Row],[Start]],(12*tblDateDif[[#This Row],[Years]])+tblDateDif[[#This Row],[Months]])</f>
        <v>2</v>
      </c>
      <c r="M81" s="50" t="str">
        <f>_xlfn.CONCAT(tblDateDif[[#This Row],[Years (Y)]:[MD]])</f>
        <v>2472</v>
      </c>
      <c r="N81" s="50" t="str">
        <f>_xlfn.CONCAT(tblDateDif[[#This Row],[Years]:[Days]])</f>
        <v>2472</v>
      </c>
    </row>
    <row r="82" spans="2:14" x14ac:dyDescent="0.25">
      <c r="B82" s="20">
        <v>48242</v>
      </c>
      <c r="C82" s="20">
        <v>65444</v>
      </c>
      <c r="D82" s="50">
        <f>DATEDIF(tblDateDif[[#This Row],[Start]],tblDateDif[[#This Row],[End]],"d")</f>
        <v>17202</v>
      </c>
      <c r="E82" s="50">
        <f>DATEDIF(tblDateDif[[#This Row],[Start]],tblDateDif[[#This Row],[End]],"m")</f>
        <v>565</v>
      </c>
      <c r="F82" s="50">
        <f>DATEDIF(tblDateDif[[#This Row],[Start]],tblDateDif[[#This Row],[End]],"y")</f>
        <v>47</v>
      </c>
      <c r="G82" s="50">
        <f>DATEDIF(tblDateDif[[#This Row],[Start]],tblDateDif[[#This Row],[End]],"ym")</f>
        <v>1</v>
      </c>
      <c r="H82" s="50">
        <f>DATEDIF(tblDateDif[[#This Row],[Start]],tblDateDif[[#This Row],[End]],"md")</f>
        <v>4</v>
      </c>
      <c r="I82" s="50">
        <f>DATEDIF(tblDateDif[[#This Row],[Start]],tblDateDif[[#This Row],[End]],"yd")</f>
        <v>35</v>
      </c>
      <c r="J82" s="50">
        <f>INT(YEARFRAC(tblDateDif[[#This Row],[Start]],tblDateDif[[#This Row],[End]]))</f>
        <v>47</v>
      </c>
      <c r="K82" s="83">
        <f>INT(MOD(YEARFRAC(tblDateDif[[#This Row],[Start]],tblDateDif[[#This Row],[End]],1),1)*12)</f>
        <v>1</v>
      </c>
      <c r="L82" s="50">
        <f>tblDateDif[[#This Row],[End]]-EDATE(tblDateDif[[#This Row],[Start]],(12*tblDateDif[[#This Row],[Years]])+tblDateDif[[#This Row],[Months]])</f>
        <v>5</v>
      </c>
      <c r="M82" s="50" t="str">
        <f>_xlfn.CONCAT(tblDateDif[[#This Row],[Years (Y)]:[MD]])</f>
        <v>4714</v>
      </c>
      <c r="N82" s="50" t="str">
        <f>_xlfn.CONCAT(tblDateDif[[#This Row],[Years]:[Days]])</f>
        <v>4715</v>
      </c>
    </row>
    <row r="83" spans="2:14" x14ac:dyDescent="0.25">
      <c r="B83" s="20">
        <v>12708</v>
      </c>
      <c r="C83" s="20">
        <v>18070</v>
      </c>
      <c r="D83" s="50">
        <f>DATEDIF(tblDateDif[[#This Row],[Start]],tblDateDif[[#This Row],[End]],"d")</f>
        <v>5362</v>
      </c>
      <c r="E83" s="50">
        <f>DATEDIF(tblDateDif[[#This Row],[Start]],tblDateDif[[#This Row],[End]],"m")</f>
        <v>176</v>
      </c>
      <c r="F83" s="50">
        <f>DATEDIF(tblDateDif[[#This Row],[Start]],tblDateDif[[#This Row],[End]],"y")</f>
        <v>14</v>
      </c>
      <c r="G83" s="50">
        <f>DATEDIF(tblDateDif[[#This Row],[Start]],tblDateDif[[#This Row],[End]],"ym")</f>
        <v>8</v>
      </c>
      <c r="H83" s="50">
        <f>DATEDIF(tblDateDif[[#This Row],[Start]],tblDateDif[[#This Row],[End]],"md")</f>
        <v>5</v>
      </c>
      <c r="I83" s="50">
        <f>DATEDIF(tblDateDif[[#This Row],[Start]],tblDateDif[[#This Row],[End]],"yd")</f>
        <v>248</v>
      </c>
      <c r="J83" s="50">
        <f>INT(YEARFRAC(tblDateDif[[#This Row],[Start]],tblDateDif[[#This Row],[End]]))</f>
        <v>14</v>
      </c>
      <c r="K83" s="83">
        <f>INT(MOD(YEARFRAC(tblDateDif[[#This Row],[Start]],tblDateDif[[#This Row],[End]],1),1)*12)</f>
        <v>8</v>
      </c>
      <c r="L83" s="50">
        <f>tblDateDif[[#This Row],[End]]-EDATE(tblDateDif[[#This Row],[Start]],(12*tblDateDif[[#This Row],[Years]])+tblDateDif[[#This Row],[Months]])</f>
        <v>5</v>
      </c>
      <c r="M83" s="50" t="str">
        <f>_xlfn.CONCAT(tblDateDif[[#This Row],[Years (Y)]:[MD]])</f>
        <v>1485</v>
      </c>
      <c r="N83" s="50" t="str">
        <f>_xlfn.CONCAT(tblDateDif[[#This Row],[Years]:[Days]])</f>
        <v>1485</v>
      </c>
    </row>
    <row r="84" spans="2:14" x14ac:dyDescent="0.25">
      <c r="B84" s="20">
        <v>14533</v>
      </c>
      <c r="C84" s="20">
        <v>26097</v>
      </c>
      <c r="D84" s="50">
        <f>DATEDIF(tblDateDif[[#This Row],[Start]],tblDateDif[[#This Row],[End]],"d")</f>
        <v>11564</v>
      </c>
      <c r="E84" s="50">
        <f>DATEDIF(tblDateDif[[#This Row],[Start]],tblDateDif[[#This Row],[End]],"m")</f>
        <v>379</v>
      </c>
      <c r="F84" s="50">
        <f>DATEDIF(tblDateDif[[#This Row],[Start]],tblDateDif[[#This Row],[End]],"y")</f>
        <v>31</v>
      </c>
      <c r="G84" s="50">
        <f>DATEDIF(tblDateDif[[#This Row],[Start]],tblDateDif[[#This Row],[End]],"ym")</f>
        <v>7</v>
      </c>
      <c r="H84" s="50">
        <f>DATEDIF(tblDateDif[[#This Row],[Start]],tblDateDif[[#This Row],[End]],"md")</f>
        <v>29</v>
      </c>
      <c r="I84" s="50">
        <f>DATEDIF(tblDateDif[[#This Row],[Start]],tblDateDif[[#This Row],[End]],"yd")</f>
        <v>242</v>
      </c>
      <c r="J84" s="50">
        <f>INT(YEARFRAC(tblDateDif[[#This Row],[Start]],tblDateDif[[#This Row],[End]]))</f>
        <v>31</v>
      </c>
      <c r="K84" s="83">
        <f>INT(MOD(YEARFRAC(tblDateDif[[#This Row],[Start]],tblDateDif[[#This Row],[End]],1),1)*12)</f>
        <v>7</v>
      </c>
      <c r="L84" s="50">
        <f>tblDateDif[[#This Row],[End]]-EDATE(tblDateDif[[#This Row],[Start]],(12*tblDateDif[[#This Row],[Years]])+tblDateDif[[#This Row],[Months]])</f>
        <v>29</v>
      </c>
      <c r="M84" s="50" t="str">
        <f>_xlfn.CONCAT(tblDateDif[[#This Row],[Years (Y)]:[MD]])</f>
        <v>31729</v>
      </c>
      <c r="N84" s="50" t="str">
        <f>_xlfn.CONCAT(tblDateDif[[#This Row],[Years]:[Days]])</f>
        <v>31729</v>
      </c>
    </row>
    <row r="85" spans="2:14" x14ac:dyDescent="0.25">
      <c r="B85" s="20">
        <v>40759</v>
      </c>
      <c r="C85" s="20">
        <v>51614</v>
      </c>
      <c r="D85" s="50">
        <f>DATEDIF(tblDateDif[[#This Row],[Start]],tblDateDif[[#This Row],[End]],"d")</f>
        <v>10855</v>
      </c>
      <c r="E85" s="50">
        <f>DATEDIF(tblDateDif[[#This Row],[Start]],tblDateDif[[#This Row],[End]],"m")</f>
        <v>356</v>
      </c>
      <c r="F85" s="50">
        <f>DATEDIF(tblDateDif[[#This Row],[Start]],tblDateDif[[#This Row],[End]],"y")</f>
        <v>29</v>
      </c>
      <c r="G85" s="50">
        <f>DATEDIF(tblDateDif[[#This Row],[Start]],tblDateDif[[#This Row],[End]],"ym")</f>
        <v>8</v>
      </c>
      <c r="H85" s="50">
        <f>DATEDIF(tblDateDif[[#This Row],[Start]],tblDateDif[[#This Row],[End]],"md")</f>
        <v>19</v>
      </c>
      <c r="I85" s="50">
        <f>DATEDIF(tblDateDif[[#This Row],[Start]],tblDateDif[[#This Row],[End]],"yd")</f>
        <v>263</v>
      </c>
      <c r="J85" s="50">
        <f>INT(YEARFRAC(tblDateDif[[#This Row],[Start]],tblDateDif[[#This Row],[End]]))</f>
        <v>29</v>
      </c>
      <c r="K85" s="83">
        <f>INT(MOD(YEARFRAC(tblDateDif[[#This Row],[Start]],tblDateDif[[#This Row],[End]],1),1)*12)</f>
        <v>8</v>
      </c>
      <c r="L85" s="50">
        <f>tblDateDif[[#This Row],[End]]-EDATE(tblDateDif[[#This Row],[Start]],(12*tblDateDif[[#This Row],[Years]])+tblDateDif[[#This Row],[Months]])</f>
        <v>19</v>
      </c>
      <c r="M85" s="50" t="str">
        <f>_xlfn.CONCAT(tblDateDif[[#This Row],[Years (Y)]:[MD]])</f>
        <v>29819</v>
      </c>
      <c r="N85" s="50" t="str">
        <f>_xlfn.CONCAT(tblDateDif[[#This Row],[Years]:[Days]])</f>
        <v>29819</v>
      </c>
    </row>
    <row r="86" spans="2:14" x14ac:dyDescent="0.25">
      <c r="B86" s="20">
        <v>918</v>
      </c>
      <c r="C86" s="20">
        <v>5113</v>
      </c>
      <c r="D86" s="50">
        <f>DATEDIF(tblDateDif[[#This Row],[Start]],tblDateDif[[#This Row],[End]],"d")</f>
        <v>4195</v>
      </c>
      <c r="E86" s="50">
        <f>DATEDIF(tblDateDif[[#This Row],[Start]],tblDateDif[[#This Row],[End]],"m")</f>
        <v>137</v>
      </c>
      <c r="F86" s="50">
        <f>DATEDIF(tblDateDif[[#This Row],[Start]],tblDateDif[[#This Row],[End]],"y")</f>
        <v>11</v>
      </c>
      <c r="G86" s="50">
        <f>DATEDIF(tblDateDif[[#This Row],[Start]],tblDateDif[[#This Row],[End]],"ym")</f>
        <v>5</v>
      </c>
      <c r="H86" s="50">
        <f>DATEDIF(tblDateDif[[#This Row],[Start]],tblDateDif[[#This Row],[End]],"md")</f>
        <v>24</v>
      </c>
      <c r="I86" s="50">
        <f>DATEDIF(tblDateDif[[#This Row],[Start]],tblDateDif[[#This Row],[End]],"yd")</f>
        <v>177</v>
      </c>
      <c r="J86" s="50">
        <f>INT(YEARFRAC(tblDateDif[[#This Row],[Start]],tblDateDif[[#This Row],[End]]))</f>
        <v>11</v>
      </c>
      <c r="K86" s="83">
        <f>INT(MOD(YEARFRAC(tblDateDif[[#This Row],[Start]],tblDateDif[[#This Row],[End]],1),1)*12)</f>
        <v>5</v>
      </c>
      <c r="L86" s="50">
        <f>tblDateDif[[#This Row],[End]]-EDATE(tblDateDif[[#This Row],[Start]],(12*tblDateDif[[#This Row],[Years]])+tblDateDif[[#This Row],[Months]])</f>
        <v>24</v>
      </c>
      <c r="M86" s="50" t="str">
        <f>_xlfn.CONCAT(tblDateDif[[#This Row],[Years (Y)]:[MD]])</f>
        <v>11524</v>
      </c>
      <c r="N86" s="50" t="str">
        <f>_xlfn.CONCAT(tblDateDif[[#This Row],[Years]:[Days]])</f>
        <v>11524</v>
      </c>
    </row>
    <row r="87" spans="2:14" x14ac:dyDescent="0.25">
      <c r="B87" s="20">
        <v>19032</v>
      </c>
      <c r="C87" s="20">
        <v>28493</v>
      </c>
      <c r="D87" s="50">
        <f>DATEDIF(tblDateDif[[#This Row],[Start]],tblDateDif[[#This Row],[End]],"d")</f>
        <v>9461</v>
      </c>
      <c r="E87" s="50">
        <f>DATEDIF(tblDateDif[[#This Row],[Start]],tblDateDif[[#This Row],[End]],"m")</f>
        <v>310</v>
      </c>
      <c r="F87" s="50">
        <f>DATEDIF(tblDateDif[[#This Row],[Start]],tblDateDif[[#This Row],[End]],"y")</f>
        <v>25</v>
      </c>
      <c r="G87" s="50">
        <f>DATEDIF(tblDateDif[[#This Row],[Start]],tblDateDif[[#This Row],[End]],"ym")</f>
        <v>10</v>
      </c>
      <c r="H87" s="50">
        <f>DATEDIF(tblDateDif[[#This Row],[Start]],tblDateDif[[#This Row],[End]],"md")</f>
        <v>26</v>
      </c>
      <c r="I87" s="50">
        <f>DATEDIF(tblDateDif[[#This Row],[Start]],tblDateDif[[#This Row],[End]],"yd")</f>
        <v>330</v>
      </c>
      <c r="J87" s="50">
        <f>INT(YEARFRAC(tblDateDif[[#This Row],[Start]],tblDateDif[[#This Row],[End]]))</f>
        <v>25</v>
      </c>
      <c r="K87" s="83">
        <f>INT(MOD(YEARFRAC(tblDateDif[[#This Row],[Start]],tblDateDif[[#This Row],[End]],1),1)*12)</f>
        <v>10</v>
      </c>
      <c r="L87" s="50">
        <f>tblDateDif[[#This Row],[End]]-EDATE(tblDateDif[[#This Row],[Start]],(12*tblDateDif[[#This Row],[Years]])+tblDateDif[[#This Row],[Months]])</f>
        <v>26</v>
      </c>
      <c r="M87" s="50" t="str">
        <f>_xlfn.CONCAT(tblDateDif[[#This Row],[Years (Y)]:[MD]])</f>
        <v>251026</v>
      </c>
      <c r="N87" s="50" t="str">
        <f>_xlfn.CONCAT(tblDateDif[[#This Row],[Years]:[Days]])</f>
        <v>251026</v>
      </c>
    </row>
    <row r="88" spans="2:14" x14ac:dyDescent="0.25">
      <c r="B88" s="20">
        <v>42434</v>
      </c>
      <c r="C88" s="20">
        <v>43413</v>
      </c>
      <c r="D88" s="50">
        <f>DATEDIF(tblDateDif[[#This Row],[Start]],tblDateDif[[#This Row],[End]],"d")</f>
        <v>979</v>
      </c>
      <c r="E88" s="50">
        <f>DATEDIF(tblDateDif[[#This Row],[Start]],tblDateDif[[#This Row],[End]],"m")</f>
        <v>32</v>
      </c>
      <c r="F88" s="50">
        <f>DATEDIF(tblDateDif[[#This Row],[Start]],tblDateDif[[#This Row],[End]],"y")</f>
        <v>2</v>
      </c>
      <c r="G88" s="50">
        <f>DATEDIF(tblDateDif[[#This Row],[Start]],tblDateDif[[#This Row],[End]],"ym")</f>
        <v>8</v>
      </c>
      <c r="H88" s="50">
        <f>DATEDIF(tblDateDif[[#This Row],[Start]],tblDateDif[[#This Row],[End]],"md")</f>
        <v>4</v>
      </c>
      <c r="I88" s="50">
        <f>DATEDIF(tblDateDif[[#This Row],[Start]],tblDateDif[[#This Row],[End]],"yd")</f>
        <v>249</v>
      </c>
      <c r="J88" s="50">
        <f>INT(YEARFRAC(tblDateDif[[#This Row],[Start]],tblDateDif[[#This Row],[End]]))</f>
        <v>2</v>
      </c>
      <c r="K88" s="83">
        <f>INT(MOD(YEARFRAC(tblDateDif[[#This Row],[Start]],tblDateDif[[#This Row],[End]],1),1)*12)</f>
        <v>8</v>
      </c>
      <c r="L88" s="50">
        <f>tblDateDif[[#This Row],[End]]-EDATE(tblDateDif[[#This Row],[Start]],(12*tblDateDif[[#This Row],[Years]])+tblDateDif[[#This Row],[Months]])</f>
        <v>4</v>
      </c>
      <c r="M88" s="50" t="str">
        <f>_xlfn.CONCAT(tblDateDif[[#This Row],[Years (Y)]:[MD]])</f>
        <v>284</v>
      </c>
      <c r="N88" s="50" t="str">
        <f>_xlfn.CONCAT(tblDateDif[[#This Row],[Years]:[Days]])</f>
        <v>284</v>
      </c>
    </row>
    <row r="89" spans="2:14" x14ac:dyDescent="0.25">
      <c r="B89" s="20">
        <v>41690</v>
      </c>
      <c r="C89" s="20">
        <v>60790</v>
      </c>
      <c r="D89" s="50">
        <f>DATEDIF(tblDateDif[[#This Row],[Start]],tblDateDif[[#This Row],[End]],"d")</f>
        <v>19100</v>
      </c>
      <c r="E89" s="50">
        <f>DATEDIF(tblDateDif[[#This Row],[Start]],tblDateDif[[#This Row],[End]],"m")</f>
        <v>627</v>
      </c>
      <c r="F89" s="50">
        <f>DATEDIF(tblDateDif[[#This Row],[Start]],tblDateDif[[#This Row],[End]],"y")</f>
        <v>52</v>
      </c>
      <c r="G89" s="50">
        <f>DATEDIF(tblDateDif[[#This Row],[Start]],tblDateDif[[#This Row],[End]],"ym")</f>
        <v>3</v>
      </c>
      <c r="H89" s="50">
        <f>DATEDIF(tblDateDif[[#This Row],[Start]],tblDateDif[[#This Row],[End]],"md")</f>
        <v>18</v>
      </c>
      <c r="I89" s="50">
        <f>DATEDIF(tblDateDif[[#This Row],[Start]],tblDateDif[[#This Row],[End]],"yd")</f>
        <v>107</v>
      </c>
      <c r="J89" s="50">
        <f>INT(YEARFRAC(tblDateDif[[#This Row],[Start]],tblDateDif[[#This Row],[End]]))</f>
        <v>52</v>
      </c>
      <c r="K89" s="83">
        <f>INT(MOD(YEARFRAC(tblDateDif[[#This Row],[Start]],tblDateDif[[#This Row],[End]],1),1)*12)</f>
        <v>3</v>
      </c>
      <c r="L89" s="50">
        <f>tblDateDif[[#This Row],[End]]-EDATE(tblDateDif[[#This Row],[Start]],(12*tblDateDif[[#This Row],[Years]])+tblDateDif[[#This Row],[Months]])</f>
        <v>18</v>
      </c>
      <c r="M89" s="50" t="str">
        <f>_xlfn.CONCAT(tblDateDif[[#This Row],[Years (Y)]:[MD]])</f>
        <v>52318</v>
      </c>
      <c r="N89" s="50" t="str">
        <f>_xlfn.CONCAT(tblDateDif[[#This Row],[Years]:[Days]])</f>
        <v>52318</v>
      </c>
    </row>
    <row r="90" spans="2:14" x14ac:dyDescent="0.25">
      <c r="B90" s="20">
        <v>24099</v>
      </c>
      <c r="C90" s="20">
        <v>39408</v>
      </c>
      <c r="D90" s="50">
        <f>DATEDIF(tblDateDif[[#This Row],[Start]],tblDateDif[[#This Row],[End]],"d")</f>
        <v>15309</v>
      </c>
      <c r="E90" s="50">
        <f>DATEDIF(tblDateDif[[#This Row],[Start]],tblDateDif[[#This Row],[End]],"m")</f>
        <v>502</v>
      </c>
      <c r="F90" s="50">
        <f>DATEDIF(tblDateDif[[#This Row],[Start]],tblDateDif[[#This Row],[End]],"y")</f>
        <v>41</v>
      </c>
      <c r="G90" s="50">
        <f>DATEDIF(tblDateDif[[#This Row],[Start]],tblDateDif[[#This Row],[End]],"ym")</f>
        <v>10</v>
      </c>
      <c r="H90" s="50">
        <f>DATEDIF(tblDateDif[[#This Row],[Start]],tblDateDif[[#This Row],[End]],"md")</f>
        <v>30</v>
      </c>
      <c r="I90" s="50">
        <f>DATEDIF(tblDateDif[[#This Row],[Start]],tblDateDif[[#This Row],[End]],"yd")</f>
        <v>334</v>
      </c>
      <c r="J90" s="50">
        <f>INT(YEARFRAC(tblDateDif[[#This Row],[Start]],tblDateDif[[#This Row],[End]]))</f>
        <v>41</v>
      </c>
      <c r="K90" s="83">
        <f>INT(MOD(YEARFRAC(tblDateDif[[#This Row],[Start]],tblDateDif[[#This Row],[End]],1),1)*12)</f>
        <v>10</v>
      </c>
      <c r="L90" s="50">
        <f>tblDateDif[[#This Row],[End]]-EDATE(tblDateDif[[#This Row],[Start]],(12*tblDateDif[[#This Row],[Years]])+tblDateDif[[#This Row],[Months]])</f>
        <v>30</v>
      </c>
      <c r="M90" s="50" t="str">
        <f>_xlfn.CONCAT(tblDateDif[[#This Row],[Years (Y)]:[MD]])</f>
        <v>411030</v>
      </c>
      <c r="N90" s="50" t="str">
        <f>_xlfn.CONCAT(tblDateDif[[#This Row],[Years]:[Days]])</f>
        <v>411030</v>
      </c>
    </row>
    <row r="91" spans="2:14" x14ac:dyDescent="0.25">
      <c r="B91" s="20">
        <v>19456</v>
      </c>
      <c r="C91" s="20">
        <v>24553</v>
      </c>
      <c r="D91" s="50">
        <f>DATEDIF(tblDateDif[[#This Row],[Start]],tblDateDif[[#This Row],[End]],"d")</f>
        <v>5097</v>
      </c>
      <c r="E91" s="50">
        <f>DATEDIF(tblDateDif[[#This Row],[Start]],tblDateDif[[#This Row],[End]],"m")</f>
        <v>167</v>
      </c>
      <c r="F91" s="50">
        <f>DATEDIF(tblDateDif[[#This Row],[Start]],tblDateDif[[#This Row],[End]],"y")</f>
        <v>13</v>
      </c>
      <c r="G91" s="50">
        <f>DATEDIF(tblDateDif[[#This Row],[Start]],tblDateDif[[#This Row],[End]],"ym")</f>
        <v>11</v>
      </c>
      <c r="H91" s="50">
        <f>DATEDIF(tblDateDif[[#This Row],[Start]],tblDateDif[[#This Row],[End]],"md")</f>
        <v>15</v>
      </c>
      <c r="I91" s="50">
        <f>DATEDIF(tblDateDif[[#This Row],[Start]],tblDateDif[[#This Row],[End]],"yd")</f>
        <v>349</v>
      </c>
      <c r="J91" s="50">
        <f>INT(YEARFRAC(tblDateDif[[#This Row],[Start]],tblDateDif[[#This Row],[End]]))</f>
        <v>13</v>
      </c>
      <c r="K91" s="83">
        <f>INT(MOD(YEARFRAC(tblDateDif[[#This Row],[Start]],tblDateDif[[#This Row],[End]],1),1)*12)</f>
        <v>11</v>
      </c>
      <c r="L91" s="50">
        <f>tblDateDif[[#This Row],[End]]-EDATE(tblDateDif[[#This Row],[Start]],(12*tblDateDif[[#This Row],[Years]])+tblDateDif[[#This Row],[Months]])</f>
        <v>15</v>
      </c>
      <c r="M91" s="50" t="str">
        <f>_xlfn.CONCAT(tblDateDif[[#This Row],[Years (Y)]:[MD]])</f>
        <v>131115</v>
      </c>
      <c r="N91" s="50" t="str">
        <f>_xlfn.CONCAT(tblDateDif[[#This Row],[Years]:[Days]])</f>
        <v>131115</v>
      </c>
    </row>
    <row r="92" spans="2:14" x14ac:dyDescent="0.25">
      <c r="B92" s="20">
        <v>23723</v>
      </c>
      <c r="C92" s="20">
        <v>33222</v>
      </c>
      <c r="D92" s="50">
        <f>DATEDIF(tblDateDif[[#This Row],[Start]],tblDateDif[[#This Row],[End]],"d")</f>
        <v>9499</v>
      </c>
      <c r="E92" s="50">
        <f>DATEDIF(tblDateDif[[#This Row],[Start]],tblDateDif[[#This Row],[End]],"m")</f>
        <v>312</v>
      </c>
      <c r="F92" s="50">
        <f>DATEDIF(tblDateDif[[#This Row],[Start]],tblDateDif[[#This Row],[End]],"y")</f>
        <v>26</v>
      </c>
      <c r="G92" s="50">
        <f>DATEDIF(tblDateDif[[#This Row],[Start]],tblDateDif[[#This Row],[End]],"ym")</f>
        <v>0</v>
      </c>
      <c r="H92" s="50">
        <f>DATEDIF(tblDateDif[[#This Row],[Start]],tblDateDif[[#This Row],[End]],"md")</f>
        <v>3</v>
      </c>
      <c r="I92" s="50">
        <f>DATEDIF(tblDateDif[[#This Row],[Start]],tblDateDif[[#This Row],[End]],"yd")</f>
        <v>3</v>
      </c>
      <c r="J92" s="50">
        <f>INT(YEARFRAC(tblDateDif[[#This Row],[Start]],tblDateDif[[#This Row],[End]]))</f>
        <v>26</v>
      </c>
      <c r="K92" s="83">
        <f>INT(MOD(YEARFRAC(tblDateDif[[#This Row],[Start]],tblDateDif[[#This Row],[End]],1),1)*12)</f>
        <v>0</v>
      </c>
      <c r="L92" s="50">
        <f>tblDateDif[[#This Row],[End]]-EDATE(tblDateDif[[#This Row],[Start]],(12*tblDateDif[[#This Row],[Years]])+tblDateDif[[#This Row],[Months]])</f>
        <v>3</v>
      </c>
      <c r="M92" s="50" t="str">
        <f>_xlfn.CONCAT(tblDateDif[[#This Row],[Years (Y)]:[MD]])</f>
        <v>2603</v>
      </c>
      <c r="N92" s="50" t="str">
        <f>_xlfn.CONCAT(tblDateDif[[#This Row],[Years]:[Days]])</f>
        <v>2603</v>
      </c>
    </row>
    <row r="93" spans="2:14" x14ac:dyDescent="0.25">
      <c r="B93" s="20">
        <v>40141</v>
      </c>
      <c r="C93" s="20">
        <v>52961</v>
      </c>
      <c r="D93" s="50">
        <f>DATEDIF(tblDateDif[[#This Row],[Start]],tblDateDif[[#This Row],[End]],"d")</f>
        <v>12820</v>
      </c>
      <c r="E93" s="50">
        <f>DATEDIF(tblDateDif[[#This Row],[Start]],tblDateDif[[#This Row],[End]],"m")</f>
        <v>421</v>
      </c>
      <c r="F93" s="50">
        <f>DATEDIF(tblDateDif[[#This Row],[Start]],tblDateDif[[#This Row],[End]],"y")</f>
        <v>35</v>
      </c>
      <c r="G93" s="50">
        <f>DATEDIF(tblDateDif[[#This Row],[Start]],tblDateDif[[#This Row],[End]],"ym")</f>
        <v>1</v>
      </c>
      <c r="H93" s="50">
        <f>DATEDIF(tblDateDif[[#This Row],[Start]],tblDateDif[[#This Row],[End]],"md")</f>
        <v>6</v>
      </c>
      <c r="I93" s="50">
        <f>DATEDIF(tblDateDif[[#This Row],[Start]],tblDateDif[[#This Row],[End]],"yd")</f>
        <v>36</v>
      </c>
      <c r="J93" s="50">
        <f>INT(YEARFRAC(tblDateDif[[#This Row],[Start]],tblDateDif[[#This Row],[End]]))</f>
        <v>35</v>
      </c>
      <c r="K93" s="83">
        <f>INT(MOD(YEARFRAC(tblDateDif[[#This Row],[Start]],tblDateDif[[#This Row],[End]],1),1)*12)</f>
        <v>1</v>
      </c>
      <c r="L93" s="50">
        <f>tblDateDif[[#This Row],[End]]-EDATE(tblDateDif[[#This Row],[Start]],(12*tblDateDif[[#This Row],[Years]])+tblDateDif[[#This Row],[Months]])</f>
        <v>6</v>
      </c>
      <c r="M93" s="50" t="str">
        <f>_xlfn.CONCAT(tblDateDif[[#This Row],[Years (Y)]:[MD]])</f>
        <v>3516</v>
      </c>
      <c r="N93" s="50" t="str">
        <f>_xlfn.CONCAT(tblDateDif[[#This Row],[Years]:[Days]])</f>
        <v>3516</v>
      </c>
    </row>
    <row r="94" spans="2:14" x14ac:dyDescent="0.25">
      <c r="B94" s="20">
        <v>37953</v>
      </c>
      <c r="C94" s="20">
        <v>38420</v>
      </c>
      <c r="D94" s="50">
        <f>DATEDIF(tblDateDif[[#This Row],[Start]],tblDateDif[[#This Row],[End]],"d")</f>
        <v>467</v>
      </c>
      <c r="E94" s="50">
        <f>DATEDIF(tblDateDif[[#This Row],[Start]],tblDateDif[[#This Row],[End]],"m")</f>
        <v>15</v>
      </c>
      <c r="F94" s="50">
        <f>DATEDIF(tblDateDif[[#This Row],[Start]],tblDateDif[[#This Row],[End]],"y")</f>
        <v>1</v>
      </c>
      <c r="G94" s="50">
        <f>DATEDIF(tblDateDif[[#This Row],[Start]],tblDateDif[[#This Row],[End]],"ym")</f>
        <v>3</v>
      </c>
      <c r="H94" s="50">
        <f>DATEDIF(tblDateDif[[#This Row],[Start]],tblDateDif[[#This Row],[End]],"md")</f>
        <v>9</v>
      </c>
      <c r="I94" s="50">
        <f>DATEDIF(tblDateDif[[#This Row],[Start]],tblDateDif[[#This Row],[End]],"yd")</f>
        <v>101</v>
      </c>
      <c r="J94" s="50">
        <f>INT(YEARFRAC(tblDateDif[[#This Row],[Start]],tblDateDif[[#This Row],[End]]))</f>
        <v>1</v>
      </c>
      <c r="K94" s="83">
        <f>INT(MOD(YEARFRAC(tblDateDif[[#This Row],[Start]],tblDateDif[[#This Row],[End]],1),1)*12)</f>
        <v>3</v>
      </c>
      <c r="L94" s="50">
        <f>tblDateDif[[#This Row],[End]]-EDATE(tblDateDif[[#This Row],[Start]],(12*tblDateDif[[#This Row],[Years]])+tblDateDif[[#This Row],[Months]])</f>
        <v>9</v>
      </c>
      <c r="M94" s="50" t="str">
        <f>_xlfn.CONCAT(tblDateDif[[#This Row],[Years (Y)]:[MD]])</f>
        <v>139</v>
      </c>
      <c r="N94" s="50" t="str">
        <f>_xlfn.CONCAT(tblDateDif[[#This Row],[Years]:[Days]])</f>
        <v>139</v>
      </c>
    </row>
    <row r="95" spans="2:14" x14ac:dyDescent="0.25">
      <c r="B95" s="20">
        <v>16833</v>
      </c>
      <c r="C95" s="20">
        <v>28805</v>
      </c>
      <c r="D95" s="50">
        <f>DATEDIF(tblDateDif[[#This Row],[Start]],tblDateDif[[#This Row],[End]],"d")</f>
        <v>11972</v>
      </c>
      <c r="E95" s="50">
        <f>DATEDIF(tblDateDif[[#This Row],[Start]],tblDateDif[[#This Row],[End]],"m")</f>
        <v>393</v>
      </c>
      <c r="F95" s="50">
        <f>DATEDIF(tblDateDif[[#This Row],[Start]],tblDateDif[[#This Row],[End]],"y")</f>
        <v>32</v>
      </c>
      <c r="G95" s="50">
        <f>DATEDIF(tblDateDif[[#This Row],[Start]],tblDateDif[[#This Row],[End]],"ym")</f>
        <v>9</v>
      </c>
      <c r="H95" s="50">
        <f>DATEDIF(tblDateDif[[#This Row],[Start]],tblDateDif[[#This Row],[End]],"md")</f>
        <v>11</v>
      </c>
      <c r="I95" s="50">
        <f>DATEDIF(tblDateDif[[#This Row],[Start]],tblDateDif[[#This Row],[End]],"yd")</f>
        <v>284</v>
      </c>
      <c r="J95" s="50">
        <f>INT(YEARFRAC(tblDateDif[[#This Row],[Start]],tblDateDif[[#This Row],[End]]))</f>
        <v>32</v>
      </c>
      <c r="K95" s="83">
        <f>INT(MOD(YEARFRAC(tblDateDif[[#This Row],[Start]],tblDateDif[[#This Row],[End]],1),1)*12)</f>
        <v>9</v>
      </c>
      <c r="L95" s="50">
        <f>tblDateDif[[#This Row],[End]]-EDATE(tblDateDif[[#This Row],[Start]],(12*tblDateDif[[#This Row],[Years]])+tblDateDif[[#This Row],[Months]])</f>
        <v>11</v>
      </c>
      <c r="M95" s="50" t="str">
        <f>_xlfn.CONCAT(tblDateDif[[#This Row],[Years (Y)]:[MD]])</f>
        <v>32911</v>
      </c>
      <c r="N95" s="50" t="str">
        <f>_xlfn.CONCAT(tblDateDif[[#This Row],[Years]:[Days]])</f>
        <v>32911</v>
      </c>
    </row>
    <row r="96" spans="2:14" x14ac:dyDescent="0.25">
      <c r="B96" s="20">
        <v>9618</v>
      </c>
      <c r="C96" s="20">
        <v>25492</v>
      </c>
      <c r="D96" s="50">
        <f>DATEDIF(tblDateDif[[#This Row],[Start]],tblDateDif[[#This Row],[End]],"d")</f>
        <v>15874</v>
      </c>
      <c r="E96" s="50">
        <f>DATEDIF(tblDateDif[[#This Row],[Start]],tblDateDif[[#This Row],[End]],"m")</f>
        <v>521</v>
      </c>
      <c r="F96" s="50">
        <f>DATEDIF(tblDateDif[[#This Row],[Start]],tblDateDif[[#This Row],[End]],"y")</f>
        <v>43</v>
      </c>
      <c r="G96" s="50">
        <f>DATEDIF(tblDateDif[[#This Row],[Start]],tblDateDif[[#This Row],[End]],"ym")</f>
        <v>5</v>
      </c>
      <c r="H96" s="50">
        <f>DATEDIF(tblDateDif[[#This Row],[Start]],tblDateDif[[#This Row],[End]],"md")</f>
        <v>15</v>
      </c>
      <c r="I96" s="50">
        <f>DATEDIF(tblDateDif[[#This Row],[Start]],tblDateDif[[#This Row],[End]],"yd")</f>
        <v>168</v>
      </c>
      <c r="J96" s="50">
        <f>INT(YEARFRAC(tblDateDif[[#This Row],[Start]],tblDateDif[[#This Row],[End]]))</f>
        <v>43</v>
      </c>
      <c r="K96" s="83">
        <f>INT(MOD(YEARFRAC(tblDateDif[[#This Row],[Start]],tblDateDif[[#This Row],[End]],1),1)*12)</f>
        <v>5</v>
      </c>
      <c r="L96" s="50">
        <f>tblDateDif[[#This Row],[End]]-EDATE(tblDateDif[[#This Row],[Start]],(12*tblDateDif[[#This Row],[Years]])+tblDateDif[[#This Row],[Months]])</f>
        <v>15</v>
      </c>
      <c r="M96" s="50" t="str">
        <f>_xlfn.CONCAT(tblDateDif[[#This Row],[Years (Y)]:[MD]])</f>
        <v>43515</v>
      </c>
      <c r="N96" s="50" t="str">
        <f>_xlfn.CONCAT(tblDateDif[[#This Row],[Years]:[Days]])</f>
        <v>43515</v>
      </c>
    </row>
    <row r="97" spans="2:14" x14ac:dyDescent="0.25">
      <c r="B97" s="20">
        <v>9952</v>
      </c>
      <c r="C97" s="20">
        <v>29104</v>
      </c>
      <c r="D97" s="50">
        <f>DATEDIF(tblDateDif[[#This Row],[Start]],tblDateDif[[#This Row],[End]],"d")</f>
        <v>19152</v>
      </c>
      <c r="E97" s="50">
        <f>DATEDIF(tblDateDif[[#This Row],[Start]],tblDateDif[[#This Row],[End]],"m")</f>
        <v>629</v>
      </c>
      <c r="F97" s="50">
        <f>DATEDIF(tblDateDif[[#This Row],[Start]],tblDateDif[[#This Row],[End]],"y")</f>
        <v>52</v>
      </c>
      <c r="G97" s="50">
        <f>DATEDIF(tblDateDif[[#This Row],[Start]],tblDateDif[[#This Row],[End]],"ym")</f>
        <v>5</v>
      </c>
      <c r="H97" s="50">
        <f>DATEDIF(tblDateDif[[#This Row],[Start]],tblDateDif[[#This Row],[End]],"md")</f>
        <v>6</v>
      </c>
      <c r="I97" s="50">
        <f>DATEDIF(tblDateDif[[#This Row],[Start]],tblDateDif[[#This Row],[End]],"yd")</f>
        <v>159</v>
      </c>
      <c r="J97" s="50">
        <f>INT(YEARFRAC(tblDateDif[[#This Row],[Start]],tblDateDif[[#This Row],[End]]))</f>
        <v>52</v>
      </c>
      <c r="K97" s="83">
        <f>INT(MOD(YEARFRAC(tblDateDif[[#This Row],[Start]],tblDateDif[[#This Row],[End]],1),1)*12)</f>
        <v>5</v>
      </c>
      <c r="L97" s="50">
        <f>tblDateDif[[#This Row],[End]]-EDATE(tblDateDif[[#This Row],[Start]],(12*tblDateDif[[#This Row],[Years]])+tblDateDif[[#This Row],[Months]])</f>
        <v>6</v>
      </c>
      <c r="M97" s="50" t="str">
        <f>_xlfn.CONCAT(tblDateDif[[#This Row],[Years (Y)]:[MD]])</f>
        <v>5256</v>
      </c>
      <c r="N97" s="50" t="str">
        <f>_xlfn.CONCAT(tblDateDif[[#This Row],[Years]:[Days]])</f>
        <v>5256</v>
      </c>
    </row>
    <row r="98" spans="2:14" x14ac:dyDescent="0.25">
      <c r="B98" s="20">
        <v>41302</v>
      </c>
      <c r="C98" s="20">
        <v>44923</v>
      </c>
      <c r="D98" s="50">
        <f>DATEDIF(tblDateDif[[#This Row],[Start]],tblDateDif[[#This Row],[End]],"d")</f>
        <v>3621</v>
      </c>
      <c r="E98" s="50">
        <f>DATEDIF(tblDateDif[[#This Row],[Start]],tblDateDif[[#This Row],[End]],"m")</f>
        <v>119</v>
      </c>
      <c r="F98" s="50">
        <f>DATEDIF(tblDateDif[[#This Row],[Start]],tblDateDif[[#This Row],[End]],"y")</f>
        <v>9</v>
      </c>
      <c r="G98" s="50">
        <f>DATEDIF(tblDateDif[[#This Row],[Start]],tblDateDif[[#This Row],[End]],"ym")</f>
        <v>11</v>
      </c>
      <c r="H98" s="50">
        <f>DATEDIF(tblDateDif[[#This Row],[Start]],tblDateDif[[#This Row],[End]],"md")</f>
        <v>0</v>
      </c>
      <c r="I98" s="50">
        <f>DATEDIF(tblDateDif[[#This Row],[Start]],tblDateDif[[#This Row],[End]],"yd")</f>
        <v>334</v>
      </c>
      <c r="J98" s="50">
        <f>INT(YEARFRAC(tblDateDif[[#This Row],[Start]],tblDateDif[[#This Row],[End]]))</f>
        <v>9</v>
      </c>
      <c r="K98" s="83">
        <f>INT(MOD(YEARFRAC(tblDateDif[[#This Row],[Start]],tblDateDif[[#This Row],[End]],1),1)*12)</f>
        <v>10</v>
      </c>
      <c r="L98" s="50">
        <f>tblDateDif[[#This Row],[End]]-EDATE(tblDateDif[[#This Row],[Start]],(12*tblDateDif[[#This Row],[Years]])+tblDateDif[[#This Row],[Months]])</f>
        <v>30</v>
      </c>
      <c r="M98" s="50" t="str">
        <f>_xlfn.CONCAT(tblDateDif[[#This Row],[Years (Y)]:[MD]])</f>
        <v>9110</v>
      </c>
      <c r="N98" s="50" t="str">
        <f>_xlfn.CONCAT(tblDateDif[[#This Row],[Years]:[Days]])</f>
        <v>91030</v>
      </c>
    </row>
    <row r="99" spans="2:14" x14ac:dyDescent="0.25">
      <c r="B99" s="20">
        <v>1706</v>
      </c>
      <c r="C99" s="20">
        <v>15063</v>
      </c>
      <c r="D99" s="50">
        <f>DATEDIF(tblDateDif[[#This Row],[Start]],tblDateDif[[#This Row],[End]],"d")</f>
        <v>13357</v>
      </c>
      <c r="E99" s="50">
        <f>DATEDIF(tblDateDif[[#This Row],[Start]],tblDateDif[[#This Row],[End]],"m")</f>
        <v>438</v>
      </c>
      <c r="F99" s="50">
        <f>DATEDIF(tblDateDif[[#This Row],[Start]],tblDateDif[[#This Row],[End]],"y")</f>
        <v>36</v>
      </c>
      <c r="G99" s="50">
        <f>DATEDIF(tblDateDif[[#This Row],[Start]],tblDateDif[[#This Row],[End]],"ym")</f>
        <v>6</v>
      </c>
      <c r="H99" s="50">
        <f>DATEDIF(tblDateDif[[#This Row],[Start]],tblDateDif[[#This Row],[End]],"md")</f>
        <v>27</v>
      </c>
      <c r="I99" s="50">
        <f>DATEDIF(tblDateDif[[#This Row],[Start]],tblDateDif[[#This Row],[End]],"yd")</f>
        <v>208</v>
      </c>
      <c r="J99" s="50">
        <f>INT(YEARFRAC(tblDateDif[[#This Row],[Start]],tblDateDif[[#This Row],[End]]))</f>
        <v>36</v>
      </c>
      <c r="K99" s="83">
        <f>INT(MOD(YEARFRAC(tblDateDif[[#This Row],[Start]],tblDateDif[[#This Row],[End]],1),1)*12)</f>
        <v>6</v>
      </c>
      <c r="L99" s="50">
        <f>tblDateDif[[#This Row],[End]]-EDATE(tblDateDif[[#This Row],[Start]],(12*tblDateDif[[#This Row],[Years]])+tblDateDif[[#This Row],[Months]])</f>
        <v>27</v>
      </c>
      <c r="M99" s="50" t="str">
        <f>_xlfn.CONCAT(tblDateDif[[#This Row],[Years (Y)]:[MD]])</f>
        <v>36627</v>
      </c>
      <c r="N99" s="50" t="str">
        <f>_xlfn.CONCAT(tblDateDif[[#This Row],[Years]:[Days]])</f>
        <v>36627</v>
      </c>
    </row>
    <row r="100" spans="2:14" x14ac:dyDescent="0.25">
      <c r="B100" s="20">
        <v>30727</v>
      </c>
      <c r="C100" s="20">
        <v>44620</v>
      </c>
      <c r="D100" s="50">
        <f>DATEDIF(tblDateDif[[#This Row],[Start]],tblDateDif[[#This Row],[End]],"d")</f>
        <v>13893</v>
      </c>
      <c r="E100" s="50">
        <f>DATEDIF(tblDateDif[[#This Row],[Start]],tblDateDif[[#This Row],[End]],"m")</f>
        <v>456</v>
      </c>
      <c r="F100" s="50">
        <f>DATEDIF(tblDateDif[[#This Row],[Start]],tblDateDif[[#This Row],[End]],"y")</f>
        <v>38</v>
      </c>
      <c r="G100" s="50">
        <f>DATEDIF(tblDateDif[[#This Row],[Start]],tblDateDif[[#This Row],[End]],"ym")</f>
        <v>0</v>
      </c>
      <c r="H100" s="50">
        <f>DATEDIF(tblDateDif[[#This Row],[Start]],tblDateDif[[#This Row],[End]],"md")</f>
        <v>13</v>
      </c>
      <c r="I100" s="50">
        <f>DATEDIF(tblDateDif[[#This Row],[Start]],tblDateDif[[#This Row],[End]],"yd")</f>
        <v>13</v>
      </c>
      <c r="J100" s="50">
        <f>INT(YEARFRAC(tblDateDif[[#This Row],[Start]],tblDateDif[[#This Row],[End]]))</f>
        <v>38</v>
      </c>
      <c r="K100" s="83">
        <f>INT(MOD(YEARFRAC(tblDateDif[[#This Row],[Start]],tblDateDif[[#This Row],[End]],1),1)*12)</f>
        <v>0</v>
      </c>
      <c r="L100" s="50">
        <f>tblDateDif[[#This Row],[End]]-EDATE(tblDateDif[[#This Row],[Start]],(12*tblDateDif[[#This Row],[Years]])+tblDateDif[[#This Row],[Months]])</f>
        <v>13</v>
      </c>
      <c r="M100" s="50" t="str">
        <f>_xlfn.CONCAT(tblDateDif[[#This Row],[Years (Y)]:[MD]])</f>
        <v>38013</v>
      </c>
      <c r="N100" s="50" t="str">
        <f>_xlfn.CONCAT(tblDateDif[[#This Row],[Years]:[Days]])</f>
        <v>38013</v>
      </c>
    </row>
    <row r="101" spans="2:14" x14ac:dyDescent="0.25">
      <c r="B101" s="20">
        <v>2168</v>
      </c>
      <c r="C101" s="20">
        <v>16689</v>
      </c>
      <c r="D101" s="50">
        <f>DATEDIF(tblDateDif[[#This Row],[Start]],tblDateDif[[#This Row],[End]],"d")</f>
        <v>14521</v>
      </c>
      <c r="E101" s="50">
        <f>DATEDIF(tblDateDif[[#This Row],[Start]],tblDateDif[[#This Row],[End]],"m")</f>
        <v>477</v>
      </c>
      <c r="F101" s="50">
        <f>DATEDIF(tblDateDif[[#This Row],[Start]],tblDateDif[[#This Row],[End]],"y")</f>
        <v>39</v>
      </c>
      <c r="G101" s="50">
        <f>DATEDIF(tblDateDif[[#This Row],[Start]],tblDateDif[[#This Row],[End]],"ym")</f>
        <v>9</v>
      </c>
      <c r="H101" s="50">
        <f>DATEDIF(tblDateDif[[#This Row],[Start]],tblDateDif[[#This Row],[End]],"md")</f>
        <v>2</v>
      </c>
      <c r="I101" s="50">
        <f>DATEDIF(tblDateDif[[#This Row],[Start]],tblDateDif[[#This Row],[End]],"yd")</f>
        <v>276</v>
      </c>
      <c r="J101" s="50">
        <f>INT(YEARFRAC(tblDateDif[[#This Row],[Start]],tblDateDif[[#This Row],[End]]))</f>
        <v>39</v>
      </c>
      <c r="K101" s="83">
        <f>INT(MOD(YEARFRAC(tblDateDif[[#This Row],[Start]],tblDateDif[[#This Row],[End]],1),1)*12)</f>
        <v>9</v>
      </c>
      <c r="L101" s="50">
        <f>tblDateDif[[#This Row],[End]]-EDATE(tblDateDif[[#This Row],[Start]],(12*tblDateDif[[#This Row],[Years]])+tblDateDif[[#This Row],[Months]])</f>
        <v>2</v>
      </c>
      <c r="M101" s="50" t="str">
        <f>_xlfn.CONCAT(tblDateDif[[#This Row],[Years (Y)]:[MD]])</f>
        <v>3992</v>
      </c>
      <c r="N101" s="50" t="str">
        <f>_xlfn.CONCAT(tblDateDif[[#This Row],[Years]:[Days]])</f>
        <v>3992</v>
      </c>
    </row>
    <row r="102" spans="2:14" x14ac:dyDescent="0.25">
      <c r="B102" s="20">
        <v>38790</v>
      </c>
      <c r="C102" s="20">
        <v>46929</v>
      </c>
      <c r="D102" s="50">
        <f>DATEDIF(tblDateDif[[#This Row],[Start]],tblDateDif[[#This Row],[End]],"d")</f>
        <v>8139</v>
      </c>
      <c r="E102" s="50">
        <f>DATEDIF(tblDateDif[[#This Row],[Start]],tblDateDif[[#This Row],[End]],"m")</f>
        <v>267</v>
      </c>
      <c r="F102" s="50">
        <f>DATEDIF(tblDateDif[[#This Row],[Start]],tblDateDif[[#This Row],[End]],"y")</f>
        <v>22</v>
      </c>
      <c r="G102" s="50">
        <f>DATEDIF(tblDateDif[[#This Row],[Start]],tblDateDif[[#This Row],[End]],"ym")</f>
        <v>3</v>
      </c>
      <c r="H102" s="50">
        <f>DATEDIF(tblDateDif[[#This Row],[Start]],tblDateDif[[#This Row],[End]],"md")</f>
        <v>11</v>
      </c>
      <c r="I102" s="50">
        <f>DATEDIF(tblDateDif[[#This Row],[Start]],tblDateDif[[#This Row],[End]],"yd")</f>
        <v>103</v>
      </c>
      <c r="J102" s="50">
        <f>INT(YEARFRAC(tblDateDif[[#This Row],[Start]],tblDateDif[[#This Row],[End]]))</f>
        <v>22</v>
      </c>
      <c r="K102" s="83">
        <f>INT(MOD(YEARFRAC(tblDateDif[[#This Row],[Start]],tblDateDif[[#This Row],[End]],1),1)*12)</f>
        <v>3</v>
      </c>
      <c r="L102" s="50">
        <f>tblDateDif[[#This Row],[End]]-EDATE(tblDateDif[[#This Row],[Start]],(12*tblDateDif[[#This Row],[Years]])+tblDateDif[[#This Row],[Months]])</f>
        <v>11</v>
      </c>
      <c r="M102" s="50" t="str">
        <f>_xlfn.CONCAT(tblDateDif[[#This Row],[Years (Y)]:[MD]])</f>
        <v>22311</v>
      </c>
      <c r="N102" s="50" t="str">
        <f>_xlfn.CONCAT(tblDateDif[[#This Row],[Years]:[Days]])</f>
        <v>22311</v>
      </c>
    </row>
    <row r="103" spans="2:14" x14ac:dyDescent="0.25">
      <c r="B103" s="20">
        <v>15972</v>
      </c>
      <c r="C103" s="20">
        <v>26405</v>
      </c>
      <c r="D103" s="50">
        <f>DATEDIF(tblDateDif[[#This Row],[Start]],tblDateDif[[#This Row],[End]],"d")</f>
        <v>10433</v>
      </c>
      <c r="E103" s="50">
        <f>DATEDIF(tblDateDif[[#This Row],[Start]],tblDateDif[[#This Row],[End]],"m")</f>
        <v>342</v>
      </c>
      <c r="F103" s="50">
        <f>DATEDIF(tblDateDif[[#This Row],[Start]],tblDateDif[[#This Row],[End]],"y")</f>
        <v>28</v>
      </c>
      <c r="G103" s="50">
        <f>DATEDIF(tblDateDif[[#This Row],[Start]],tblDateDif[[#This Row],[End]],"ym")</f>
        <v>6</v>
      </c>
      <c r="H103" s="50">
        <f>DATEDIF(tblDateDif[[#This Row],[Start]],tblDateDif[[#This Row],[End]],"md")</f>
        <v>24</v>
      </c>
      <c r="I103" s="50">
        <f>DATEDIF(tblDateDif[[#This Row],[Start]],tblDateDif[[#This Row],[End]],"yd")</f>
        <v>206</v>
      </c>
      <c r="J103" s="50">
        <f>INT(YEARFRAC(tblDateDif[[#This Row],[Start]],tblDateDif[[#This Row],[End]]))</f>
        <v>28</v>
      </c>
      <c r="K103" s="83">
        <f>INT(MOD(YEARFRAC(tblDateDif[[#This Row],[Start]],tblDateDif[[#This Row],[End]],1),1)*12)</f>
        <v>6</v>
      </c>
      <c r="L103" s="50">
        <f>tblDateDif[[#This Row],[End]]-EDATE(tblDateDif[[#This Row],[Start]],(12*tblDateDif[[#This Row],[Years]])+tblDateDif[[#This Row],[Months]])</f>
        <v>24</v>
      </c>
      <c r="M103" s="50" t="str">
        <f>_xlfn.CONCAT(tblDateDif[[#This Row],[Years (Y)]:[MD]])</f>
        <v>28624</v>
      </c>
      <c r="N103" s="50" t="str">
        <f>_xlfn.CONCAT(tblDateDif[[#This Row],[Years]:[Days]])</f>
        <v>28624</v>
      </c>
    </row>
    <row r="104" spans="2:14" x14ac:dyDescent="0.25">
      <c r="B104" s="20">
        <v>9047</v>
      </c>
      <c r="C104" s="20">
        <v>14513</v>
      </c>
      <c r="D104" s="50">
        <f>DATEDIF(tblDateDif[[#This Row],[Start]],tblDateDif[[#This Row],[End]],"d")</f>
        <v>5466</v>
      </c>
      <c r="E104" s="50">
        <f>DATEDIF(tblDateDif[[#This Row],[Start]],tblDateDif[[#This Row],[End]],"m")</f>
        <v>179</v>
      </c>
      <c r="F104" s="50">
        <f>DATEDIF(tblDateDif[[#This Row],[Start]],tblDateDif[[#This Row],[End]],"y")</f>
        <v>14</v>
      </c>
      <c r="G104" s="50">
        <f>DATEDIF(tblDateDif[[#This Row],[Start]],tblDateDif[[#This Row],[End]],"ym")</f>
        <v>11</v>
      </c>
      <c r="H104" s="50">
        <f>DATEDIF(tblDateDif[[#This Row],[Start]],tblDateDif[[#This Row],[End]],"md")</f>
        <v>18</v>
      </c>
      <c r="I104" s="50">
        <f>DATEDIF(tblDateDif[[#This Row],[Start]],tblDateDif[[#This Row],[End]],"yd")</f>
        <v>353</v>
      </c>
      <c r="J104" s="50">
        <f>INT(YEARFRAC(tblDateDif[[#This Row],[Start]],tblDateDif[[#This Row],[End]]))</f>
        <v>14</v>
      </c>
      <c r="K104" s="83">
        <f>INT(MOD(YEARFRAC(tblDateDif[[#This Row],[Start]],tblDateDif[[#This Row],[End]],1),1)*12)</f>
        <v>11</v>
      </c>
      <c r="L104" s="50">
        <f>tblDateDif[[#This Row],[End]]-EDATE(tblDateDif[[#This Row],[Start]],(12*tblDateDif[[#This Row],[Years]])+tblDateDif[[#This Row],[Months]])</f>
        <v>18</v>
      </c>
      <c r="M104" s="50" t="str">
        <f>_xlfn.CONCAT(tblDateDif[[#This Row],[Years (Y)]:[MD]])</f>
        <v>141118</v>
      </c>
      <c r="N104" s="50" t="str">
        <f>_xlfn.CONCAT(tblDateDif[[#This Row],[Years]:[Days]])</f>
        <v>141118</v>
      </c>
    </row>
  </sheetData>
  <conditionalFormatting sqref="J5:N104">
    <cfRule type="expression" dxfId="1" priority="18">
      <formula>$M5&lt;&gt;$N5</formula>
    </cfRule>
  </conditionalFormatting>
  <pageMargins left="0.7" right="0.7" top="0.75" bottom="0.75" header="0.3" footer="0.3"/>
  <pageSetup paperSize="9" orientation="portrait" horizontalDpi="360" verticalDpi="360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944DC-6392-4BF3-A04D-4F434190E342}">
  <sheetPr codeName="Sheet11"/>
  <dimension ref="A1:U8"/>
  <sheetViews>
    <sheetView zoomScaleNormal="100" workbookViewId="0">
      <selection activeCell="A2" sqref="A2"/>
    </sheetView>
  </sheetViews>
  <sheetFormatPr defaultColWidth="15.85546875" defaultRowHeight="15" x14ac:dyDescent="0.25"/>
  <cols>
    <col min="1" max="1" width="3.7109375" style="3" customWidth="1"/>
    <col min="2" max="4" width="12.5703125" style="3" customWidth="1"/>
    <col min="5" max="21" width="10.42578125" style="3" customWidth="1"/>
    <col min="22" max="22" width="12.5703125" style="3" customWidth="1"/>
    <col min="23" max="16384" width="15.85546875" style="3"/>
  </cols>
  <sheetData>
    <row r="1" spans="1:21" ht="18.75" x14ac:dyDescent="0.3">
      <c r="A1" s="13" t="s">
        <v>131</v>
      </c>
    </row>
    <row r="3" spans="1:21" x14ac:dyDescent="0.25">
      <c r="E3" s="7" t="s">
        <v>125</v>
      </c>
    </row>
    <row r="4" spans="1:21" x14ac:dyDescent="0.25">
      <c r="B4" s="84" t="s">
        <v>126</v>
      </c>
      <c r="C4" s="84" t="s">
        <v>35</v>
      </c>
      <c r="D4" s="84" t="s">
        <v>85</v>
      </c>
      <c r="E4" s="84">
        <v>44564</v>
      </c>
      <c r="F4" s="84">
        <f>E4+7</f>
        <v>44571</v>
      </c>
      <c r="G4" s="84">
        <f t="shared" ref="G4:U4" si="0">F4+7</f>
        <v>44578</v>
      </c>
      <c r="H4" s="84">
        <f t="shared" si="0"/>
        <v>44585</v>
      </c>
      <c r="I4" s="84">
        <f t="shared" si="0"/>
        <v>44592</v>
      </c>
      <c r="J4" s="84">
        <f t="shared" si="0"/>
        <v>44599</v>
      </c>
      <c r="K4" s="84">
        <f t="shared" si="0"/>
        <v>44606</v>
      </c>
      <c r="L4" s="84">
        <f t="shared" si="0"/>
        <v>44613</v>
      </c>
      <c r="M4" s="84">
        <f t="shared" si="0"/>
        <v>44620</v>
      </c>
      <c r="N4" s="84">
        <f t="shared" si="0"/>
        <v>44627</v>
      </c>
      <c r="O4" s="84">
        <f t="shared" si="0"/>
        <v>44634</v>
      </c>
      <c r="P4" s="84">
        <f t="shared" si="0"/>
        <v>44641</v>
      </c>
      <c r="Q4" s="84">
        <f t="shared" si="0"/>
        <v>44648</v>
      </c>
      <c r="R4" s="84">
        <f t="shared" si="0"/>
        <v>44655</v>
      </c>
      <c r="S4" s="84">
        <f t="shared" si="0"/>
        <v>44662</v>
      </c>
      <c r="T4" s="84">
        <f t="shared" si="0"/>
        <v>44669</v>
      </c>
      <c r="U4" s="84">
        <f t="shared" si="0"/>
        <v>44676</v>
      </c>
    </row>
    <row r="5" spans="1:21" x14ac:dyDescent="0.25">
      <c r="B5" s="85" t="s">
        <v>127</v>
      </c>
      <c r="C5" s="86">
        <v>44567</v>
      </c>
      <c r="D5" s="87">
        <v>44655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</row>
    <row r="6" spans="1:21" x14ac:dyDescent="0.25">
      <c r="B6" s="85" t="s">
        <v>128</v>
      </c>
      <c r="C6" s="86">
        <v>44576</v>
      </c>
      <c r="D6" s="87">
        <v>44670</v>
      </c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</row>
    <row r="7" spans="1:21" x14ac:dyDescent="0.25">
      <c r="B7" s="85" t="s">
        <v>129</v>
      </c>
      <c r="C7" s="86">
        <v>44589</v>
      </c>
      <c r="D7" s="87">
        <v>44645</v>
      </c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1" x14ac:dyDescent="0.25">
      <c r="B8" s="85" t="s">
        <v>130</v>
      </c>
      <c r="C8" s="86">
        <v>44616</v>
      </c>
      <c r="D8" s="87">
        <v>44620</v>
      </c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</sheetData>
  <conditionalFormatting sqref="E5:U8">
    <cfRule type="expression" dxfId="0" priority="1">
      <formula>AND(E$4+6&gt;=$C5,E$4&lt;=$D5)</formula>
    </cfRule>
  </conditionalFormatting>
  <pageMargins left="0.7" right="0.7" top="0.75" bottom="0.75" header="0.3" footer="0.3"/>
  <pageSetup paperSize="9" orientation="portrait" verticalDpi="4" r:id="rId1"/>
  <headerFooter>
    <oddFooter>&amp;L&amp;8A14564142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i p U 3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C K l T d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p U 3 U y i K R 7 g O A A A A E Q A A A B M A H A B G b 3 J t d W x h c y 9 T Z W N 0 a W 9 u M S 5 t I K I Y A C i g F A A A A A A A A A A A A A A A A A A A A A A A A A A A A C t O T S 7 J z M 9 T C I b Q h t Y A U E s B A i 0 A F A A C A A g A i p U 3 U + u f c Y C j A A A A 9 Q A A A B I A A A A A A A A A A A A A A A A A A A A A A E N v b m Z p Z y 9 Q Y W N r Y W d l L n h t b F B L A Q I t A B Q A A g A I A I q V N 1 M P y u m r p A A A A O k A A A A T A A A A A A A A A A A A A A A A A O 8 A A A B b Q 2 9 u d G V u d F 9 U e X B l c 1 0 u e G 1 s U E s B A i 0 A F A A C A A g A i p U 3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t g O R Y 7 t i 9 L t 1 p v l b 9 L S N E A A A A A A g A A A A A A E G Y A A A A B A A A g A A A A E t z b k v I / X V F b Y L k v d v / 6 p Q y p N a + M f k 6 Y c 3 R 2 5 t N 2 6 4 w A A A A A D o A A A A A C A A A g A A A A l Q 5 9 P 4 S j b I C f p e F j 1 M p U t D 2 e R o W C A Y P U Z E t t / x k k 4 9 h Q A A A A q 8 K A j 6 J D D h Q 2 4 K M 6 G + u 1 O n l m J J H R q I R z a i 0 F F 2 / B O 7 2 N P B 4 o 8 v Y W 5 z K s 1 1 5 8 w G X T A i m C s G G A R 1 J 3 Z i V s s M b X j 1 j p 5 O M V c 9 8 W A D n Y M 0 o a o 6 p A A A A A q p 3 M Q l Y n U Q H R A b i v Y m 7 p K Q L A L / u 6 n u Z h Q Q A n X e p 8 Q w / b Y o U N X z 6 x l m a 0 J g 1 L 2 p w D V 5 3 V N o u d v 1 V 2 Z Y o m c O 1 C W w = = < / D a t a M a s h u p > 
</file>

<file path=customXml/itemProps1.xml><?xml version="1.0" encoding="utf-8"?>
<ds:datastoreItem xmlns:ds="http://schemas.openxmlformats.org/officeDocument/2006/customXml" ds:itemID="{DB497C3F-EB78-437B-B740-84A1C41F016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Contents</vt:lpstr>
      <vt:lpstr>1</vt:lpstr>
      <vt:lpstr>2</vt:lpstr>
      <vt:lpstr>3</vt:lpstr>
      <vt:lpstr>3a</vt:lpstr>
      <vt:lpstr>4</vt:lpstr>
      <vt:lpstr>5</vt:lpstr>
      <vt:lpstr>6</vt:lpstr>
      <vt:lpstr>7</vt:lpstr>
      <vt:lpstr>8</vt:lpstr>
      <vt:lpstr>YS_1</vt:lpstr>
      <vt:lpstr>YS_2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Claire Squibb</dc:creator>
  <cp:lastModifiedBy>Claire Squibb</cp:lastModifiedBy>
  <cp:lastPrinted>2020-06-02T16:38:26Z</cp:lastPrinted>
  <dcterms:created xsi:type="dcterms:W3CDTF">2014-03-25T17:30:36Z</dcterms:created>
  <dcterms:modified xsi:type="dcterms:W3CDTF">2021-09-27T07:44:34Z</dcterms:modified>
</cp:coreProperties>
</file>