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 firstSheet="1" activeTab="1"/>
  </bookViews>
  <sheets>
    <sheet name="Calculations" sheetId="1" state="hidden" r:id="rId1"/>
    <sheet name="League Table" sheetId="2" r:id="rId2"/>
    <sheet name="Fixtures" sheetId="3" r:id="rId3"/>
    <sheet name="Data" sheetId="4" state="hidden" r:id="rId4"/>
    <sheet name="Teams" sheetId="5" r:id="rId5"/>
  </sheets>
  <externalReferences>
    <externalReference r:id="rId6"/>
  </externalReferences>
  <definedNames>
    <definedName name="Teams">[1]Data!$E$2:$E$33</definedName>
  </definedName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I3" i="1" l="1"/>
  <c r="I4" i="1"/>
  <c r="I5" i="1"/>
  <c r="I6" i="1"/>
  <c r="I7" i="1"/>
  <c r="I8" i="1"/>
  <c r="I9" i="1"/>
  <c r="I10" i="1"/>
  <c r="I11" i="1"/>
  <c r="I12" i="1"/>
  <c r="H3" i="1"/>
  <c r="H4" i="1"/>
  <c r="H5" i="1"/>
  <c r="H6" i="1"/>
  <c r="H7" i="1"/>
  <c r="H8" i="1"/>
  <c r="H9" i="1"/>
  <c r="H10" i="1"/>
  <c r="H11" i="1"/>
  <c r="H12" i="1"/>
  <c r="G3" i="1"/>
  <c r="G4" i="1"/>
  <c r="G5" i="1"/>
  <c r="G6" i="1"/>
  <c r="G7" i="1"/>
  <c r="G8" i="1"/>
  <c r="G9" i="1"/>
  <c r="G10" i="1"/>
  <c r="G11" i="1"/>
  <c r="G12" i="1"/>
  <c r="F3" i="1"/>
  <c r="F4" i="1"/>
  <c r="F5" i="1"/>
  <c r="F6" i="1"/>
  <c r="F7" i="1"/>
  <c r="F8" i="1"/>
  <c r="F9" i="1"/>
  <c r="F10" i="1"/>
  <c r="F11" i="1"/>
  <c r="F12" i="1"/>
  <c r="E3" i="1"/>
  <c r="E4" i="1"/>
  <c r="E5" i="1"/>
  <c r="E6" i="1"/>
  <c r="E7" i="1"/>
  <c r="E8" i="1"/>
  <c r="E9" i="1"/>
  <c r="E10" i="1"/>
  <c r="E11" i="1"/>
  <c r="E12" i="1"/>
  <c r="C12" i="1" l="1"/>
  <c r="C4" i="1"/>
  <c r="C5" i="1"/>
  <c r="C6" i="1"/>
  <c r="C7" i="1"/>
  <c r="C8" i="1"/>
  <c r="C9" i="1"/>
  <c r="C10" i="1"/>
  <c r="C11" i="1"/>
  <c r="C3" i="1"/>
  <c r="J11" i="1" l="1"/>
  <c r="J7" i="1"/>
  <c r="K4" i="1"/>
  <c r="K5" i="1"/>
  <c r="K6" i="1"/>
  <c r="K3" i="1"/>
  <c r="J4" i="1"/>
  <c r="J5" i="1"/>
  <c r="J6" i="1"/>
  <c r="J3" i="1"/>
  <c r="K8" i="1" l="1"/>
  <c r="J10" i="1"/>
  <c r="J8" i="1"/>
  <c r="K10" i="1"/>
  <c r="K12" i="1"/>
  <c r="K9" i="1"/>
  <c r="K7" i="1"/>
  <c r="K11" i="1"/>
  <c r="J12" i="1"/>
  <c r="J9" i="1"/>
  <c r="M12" i="1" l="1"/>
  <c r="L9" i="1"/>
  <c r="N11" i="1"/>
  <c r="N10" i="1"/>
  <c r="N4" i="1"/>
  <c r="M8" i="1"/>
  <c r="L11" i="1"/>
  <c r="L5" i="1"/>
  <c r="M11" i="1"/>
  <c r="M7" i="1"/>
  <c r="N3" i="1"/>
  <c r="N9" i="1"/>
  <c r="N5" i="1"/>
  <c r="M4" i="1"/>
  <c r="N6" i="1"/>
  <c r="L10" i="1"/>
  <c r="L6" i="1"/>
  <c r="L12" i="1"/>
  <c r="L8" i="1"/>
  <c r="L4" i="1"/>
  <c r="L7" i="1"/>
  <c r="M3" i="1"/>
  <c r="M9" i="1"/>
  <c r="M5" i="1"/>
  <c r="N7" i="1"/>
  <c r="B7" i="1" s="1"/>
  <c r="L3" i="1"/>
  <c r="M10" i="1"/>
  <c r="M6" i="1"/>
  <c r="N12" i="1"/>
  <c r="B12" i="1" s="1"/>
  <c r="N8" i="1"/>
  <c r="B6" i="1" l="1"/>
  <c r="B10" i="1"/>
  <c r="B5" i="1"/>
  <c r="B9" i="1"/>
  <c r="B11" i="1"/>
  <c r="B3" i="1"/>
  <c r="B8" i="1"/>
  <c r="B4" i="1"/>
  <c r="A4" i="1" l="1"/>
  <c r="A8" i="1"/>
  <c r="A3" i="1"/>
  <c r="A9" i="1"/>
  <c r="A10" i="1"/>
  <c r="A7" i="1"/>
  <c r="A11" i="1"/>
  <c r="A5" i="1"/>
  <c r="A6" i="1"/>
  <c r="A12" i="1"/>
  <c r="I8" i="2" l="1"/>
  <c r="F7" i="2"/>
  <c r="E10" i="2"/>
  <c r="E5" i="2"/>
  <c r="C6" i="2"/>
  <c r="B6" i="2" s="1"/>
  <c r="G3" i="2"/>
  <c r="D11" i="2"/>
  <c r="E4" i="2"/>
  <c r="C3" i="2"/>
  <c r="B3" i="2" s="1"/>
  <c r="D8" i="2"/>
  <c r="F12" i="2"/>
  <c r="G6" i="2"/>
  <c r="C9" i="2"/>
  <c r="B9" i="2" s="1"/>
  <c r="I5" i="2"/>
  <c r="G5" i="2"/>
  <c r="G9" i="2"/>
  <c r="C10" i="2"/>
  <c r="B10" i="2" s="1"/>
  <c r="D12" i="2"/>
  <c r="E3" i="2"/>
  <c r="E6" i="2"/>
  <c r="F8" i="2"/>
  <c r="G10" i="2"/>
  <c r="I12" i="2"/>
  <c r="C4" i="2"/>
  <c r="B4" i="2" s="1"/>
  <c r="C5" i="2"/>
  <c r="B5" i="2" s="1"/>
  <c r="D7" i="2"/>
  <c r="E9" i="2"/>
  <c r="F11" i="2"/>
  <c r="G4" i="2"/>
  <c r="I11" i="2"/>
  <c r="I7" i="2"/>
  <c r="I9" i="2"/>
  <c r="C12" i="2"/>
  <c r="B12" i="2" s="1"/>
  <c r="C8" i="2"/>
  <c r="B8" i="2" s="1"/>
  <c r="D3" i="2"/>
  <c r="D10" i="2"/>
  <c r="D6" i="2"/>
  <c r="E12" i="2"/>
  <c r="E8" i="2"/>
  <c r="F3" i="2"/>
  <c r="F10" i="2"/>
  <c r="F6" i="2"/>
  <c r="G12" i="2"/>
  <c r="G8" i="2"/>
  <c r="I3" i="2"/>
  <c r="I10" i="2"/>
  <c r="I6" i="2"/>
  <c r="C11" i="2"/>
  <c r="B11" i="2" s="1"/>
  <c r="C7" i="2"/>
  <c r="B7" i="2" s="1"/>
  <c r="D4" i="2"/>
  <c r="D9" i="2"/>
  <c r="D5" i="2"/>
  <c r="E11" i="2"/>
  <c r="E7" i="2"/>
  <c r="F4" i="2"/>
  <c r="F9" i="2"/>
  <c r="F5" i="2"/>
  <c r="G11" i="2"/>
  <c r="G7" i="2"/>
  <c r="I4" i="2"/>
  <c r="H5" i="2"/>
  <c r="H7" i="2"/>
  <c r="H9" i="2"/>
  <c r="H11" i="2"/>
  <c r="H4" i="2"/>
  <c r="H6" i="2"/>
  <c r="H8" i="2"/>
  <c r="H10" i="2"/>
  <c r="H12" i="2"/>
  <c r="H3" i="2"/>
</calcChain>
</file>

<file path=xl/sharedStrings.xml><?xml version="1.0" encoding="utf-8"?>
<sst xmlns="http://schemas.openxmlformats.org/spreadsheetml/2006/main" count="315" uniqueCount="37">
  <si>
    <t>Rank</t>
  </si>
  <si>
    <t>Team</t>
  </si>
  <si>
    <t>P</t>
  </si>
  <si>
    <t>W</t>
  </si>
  <si>
    <t>L</t>
  </si>
  <si>
    <t>D</t>
  </si>
  <si>
    <t>F</t>
  </si>
  <si>
    <t>A</t>
  </si>
  <si>
    <t>Pts</t>
  </si>
  <si>
    <t>GD</t>
  </si>
  <si>
    <t>v</t>
  </si>
  <si>
    <t>-</t>
  </si>
  <si>
    <t>Position</t>
  </si>
  <si>
    <t>Win</t>
  </si>
  <si>
    <t>Draw</t>
  </si>
  <si>
    <t>Points</t>
  </si>
  <si>
    <t>Rank Ties</t>
  </si>
  <si>
    <t>Premier Division</t>
  </si>
  <si>
    <t>Home Score</t>
  </si>
  <si>
    <t>Away Score</t>
  </si>
  <si>
    <t>Home Team</t>
  </si>
  <si>
    <t>Away Team</t>
  </si>
  <si>
    <t>Premier Divison</t>
  </si>
  <si>
    <t>Penalty Points</t>
  </si>
  <si>
    <t>Rank1</t>
  </si>
  <si>
    <t>Goal Difference</t>
  </si>
  <si>
    <t>Goals Scored</t>
  </si>
  <si>
    <t>West Ham United</t>
  </si>
  <si>
    <t>Liverpool</t>
  </si>
  <si>
    <t>Manchester United</t>
  </si>
  <si>
    <t>Manchester City</t>
  </si>
  <si>
    <t>Southampton</t>
  </si>
  <si>
    <t>Aston Villa</t>
  </si>
  <si>
    <t>Newcastle United</t>
  </si>
  <si>
    <t>Swansea City</t>
  </si>
  <si>
    <t>Hull City</t>
  </si>
  <si>
    <t>Everton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</si>
</sst>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2" borderId="1" xfId="0" applyFont="1" applyFill="1" applyBorder="1" applyProtection="1">
      <protection locked="0"/>
    </xf>
    <xf numFmtId="20" fontId="0" fillId="0" borderId="0" xfId="0" applyNumberFormat="1" applyAlignment="1" applyProtection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26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  <border diagonalUp="0" diagonalDown="0">
        <left style="medium">
          <color theme="2" tint="-0.24994659260841701"/>
        </left>
        <right style="medium">
          <color theme="2" tint="-0.24994659260841701"/>
        </right>
        <top style="medium">
          <color theme="2" tint="-0.24994659260841701"/>
        </top>
        <bottom style="medium">
          <color theme="2" tint="-0.24994659260841701"/>
        </bottom>
        <vertical/>
        <horizontal/>
      </border>
      <protection locked="0" hidden="0"/>
    </dxf>
    <dxf>
      <numFmt numFmtId="25" formatCode="hh:mm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  <border diagonalUp="0" diagonalDown="0">
        <left style="medium">
          <color theme="2" tint="-0.24994659260841701"/>
        </left>
        <right style="medium">
          <color theme="2" tint="-0.24994659260841701"/>
        </right>
        <top style="medium">
          <color theme="2" tint="-0.24994659260841701"/>
        </top>
        <bottom style="medium">
          <color theme="2" tint="-0.2499465926084170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ld_cup_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Fixture List"/>
      <sheetName val="Group A"/>
      <sheetName val="Group B"/>
      <sheetName val="Group C"/>
      <sheetName val="Group D"/>
      <sheetName val="Group E"/>
      <sheetName val="Group F"/>
      <sheetName val="Group G"/>
      <sheetName val="Group H"/>
      <sheetName val="Group Statistics"/>
      <sheetName val="Knockout Stages"/>
      <sheetName val="Calculations"/>
      <sheetName val="Data"/>
    </sheetNames>
    <sheetDataSet>
      <sheetData sheetId="0"/>
      <sheetData sheetId="1">
        <row r="4">
          <cell r="C4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F3">
            <v>0</v>
          </cell>
        </row>
      </sheetData>
      <sheetData sheetId="12">
        <row r="2">
          <cell r="B2">
            <v>3</v>
          </cell>
          <cell r="E2" t="str">
            <v>South Africa</v>
          </cell>
        </row>
        <row r="3">
          <cell r="E3" t="str">
            <v>France</v>
          </cell>
        </row>
        <row r="4">
          <cell r="E4" t="str">
            <v>Mexico</v>
          </cell>
        </row>
        <row r="5">
          <cell r="E5" t="str">
            <v>Uruguay</v>
          </cell>
        </row>
        <row r="6">
          <cell r="E6" t="str">
            <v>South Korea</v>
          </cell>
        </row>
        <row r="7">
          <cell r="E7" t="str">
            <v>Argentina</v>
          </cell>
        </row>
        <row r="8">
          <cell r="E8" t="str">
            <v>Nigeria</v>
          </cell>
        </row>
        <row r="9">
          <cell r="E9" t="str">
            <v>Greece</v>
          </cell>
        </row>
        <row r="10">
          <cell r="E10" t="str">
            <v>England</v>
          </cell>
        </row>
        <row r="11">
          <cell r="E11" t="str">
            <v>USA</v>
          </cell>
        </row>
        <row r="12">
          <cell r="E12" t="str">
            <v>Algeria</v>
          </cell>
        </row>
        <row r="13">
          <cell r="E13" t="str">
            <v>Slovenia</v>
          </cell>
        </row>
        <row r="14">
          <cell r="E14" t="str">
            <v>Germany</v>
          </cell>
        </row>
        <row r="15">
          <cell r="E15" t="str">
            <v>Australia</v>
          </cell>
        </row>
        <row r="16">
          <cell r="E16" t="str">
            <v>Ghana</v>
          </cell>
        </row>
        <row r="17">
          <cell r="E17" t="str">
            <v>Serbia</v>
          </cell>
        </row>
        <row r="18">
          <cell r="E18" t="str">
            <v>Netherlands</v>
          </cell>
        </row>
        <row r="19">
          <cell r="E19" t="str">
            <v>Japan</v>
          </cell>
        </row>
        <row r="20">
          <cell r="E20" t="str">
            <v>Cameroon</v>
          </cell>
        </row>
        <row r="21">
          <cell r="E21" t="str">
            <v>Denmark</v>
          </cell>
        </row>
        <row r="22">
          <cell r="E22" t="str">
            <v>Italy</v>
          </cell>
        </row>
        <row r="23">
          <cell r="E23" t="str">
            <v>Paraguay</v>
          </cell>
        </row>
        <row r="24">
          <cell r="E24" t="str">
            <v>New Zealand</v>
          </cell>
        </row>
        <row r="25">
          <cell r="E25" t="str">
            <v>Slovakia</v>
          </cell>
        </row>
        <row r="26">
          <cell r="E26" t="str">
            <v>Ivory Coast</v>
          </cell>
        </row>
        <row r="27">
          <cell r="E27" t="str">
            <v>Portugal</v>
          </cell>
        </row>
        <row r="28">
          <cell r="E28" t="str">
            <v>Brazil</v>
          </cell>
        </row>
        <row r="29">
          <cell r="E29" t="str">
            <v>North Korea</v>
          </cell>
        </row>
        <row r="30">
          <cell r="E30" t="str">
            <v>Honduras</v>
          </cell>
        </row>
        <row r="31">
          <cell r="E31" t="str">
            <v>Spain</v>
          </cell>
        </row>
        <row r="32">
          <cell r="E32" t="str">
            <v>Chile</v>
          </cell>
        </row>
        <row r="33">
          <cell r="E33" t="str">
            <v>Switzerland</v>
          </cell>
        </row>
      </sheetData>
    </sheetDataSet>
  </externalBook>
</externalLink>
</file>

<file path=xl/tables/table1.xml><?xml version="1.0" encoding="utf-8"?>
<table xmlns="http://schemas.openxmlformats.org/spreadsheetml/2006/main" id="3" name="Premier_Calculations" displayName="Premier_Calculations" ref="A2:N12" totalsRowShown="0" headerRowDxfId="25">
  <autoFilter ref="A2:N12"/>
  <tableColumns count="14">
    <tableColumn id="1" name="Rank Ties" dataDxfId="24">
      <calculatedColumnFormula>IF(C3="","",RANK($B3,Premier_Calculations[Rank],1)+COUNTIF($B$3:$B3,$B3)-1)</calculatedColumnFormula>
    </tableColumn>
    <tableColumn id="2" name="Rank">
      <calculatedColumnFormula>L3+M3+N3</calculatedColumnFormula>
    </tableColumn>
    <tableColumn id="3" name="Team">
      <calculatedColumnFormula>Teams!A2</calculatedColumnFormula>
    </tableColumn>
    <tableColumn id="4" name="P" dataDxfId="0">
      <calculatedColumnFormula>SUMPRODUCT((Fixtures[Home Team]=Calculations!$C3)*(Fixtures[Home Score]&gt;=0)*(Fixtures[Home Score]&lt;&gt;"")+(Fixtures[Away Score]&lt;&gt;"")*(Fixtures[Away Score]&gt;=0)*(Fixtures[Away Team]=Calculations!$C3))</calculatedColumnFormula>
    </tableColumn>
    <tableColumn id="5" name="W" dataDxfId="23">
      <calculatedColumnFormula>SUMPRODUCT((Fixtures[Home Team]=Calculations!$C3)*(Fixtures[Home Score]&gt;Fixtures[Away Score])+(Fixtures[Away Score]&gt;Fixtures[Home Score])*(Fixtures[Away Team]=Calculations!$C3))</calculatedColumnFormula>
    </tableColumn>
    <tableColumn id="6" name="L" dataDxfId="22">
      <calculatedColumnFormula>SUMPRODUCT((Fixtures[Home Team]=Calculations!$C3)*(Fixtures[Home Score]&lt;Fixtures[Away Score])+(Fixtures[Away Score]&lt;Fixtures[Home Score])*(Fixtures[Away Team]=Calculations!$C3))</calculatedColumnFormula>
    </tableColumn>
    <tableColumn id="7" name="D" dataDxfId="21">
      <calculatedColumnFormula>SUMPRODUCT((Fixtures[Home Team]=Calculations!$C3)*(Fixtures[Home Score]=Fixtures[Away Score])*(Fixtures[Home Score]&lt;&gt;"")+(Fixtures[Away Score]=Fixtures[Home Score])*(Fixtures[Away Team]=Calculations!$C3)*(Fixtures[Away Score]&lt;&gt;""))</calculatedColumnFormula>
    </tableColumn>
    <tableColumn id="8" name="F" dataDxfId="20">
      <calculatedColumnFormula>SUMPRODUCT((Fixtures[Home Team]=Calculations!$C3)*(Fixtures[Home Score])+(Fixtures[Away Team]=Calculations!$C3)*(Fixtures[Away Score]))</calculatedColumnFormula>
    </tableColumn>
    <tableColumn id="9" name="A" dataDxfId="19">
      <calculatedColumnFormula>SUMPRODUCT((Fixtures[Home Team]=Calculations!$C3)*(Fixtures[Away Score])+(Fixtures[Away Team]=Calculations!$C3)*(Fixtures[Home Score]))</calculatedColumnFormula>
    </tableColumn>
    <tableColumn id="10" name="Pts" dataDxfId="18">
      <calculatedColumnFormula>$E3*Data!$B$2+$G3*Data!$B$3-Teams!$B2</calculatedColumnFormula>
    </tableColumn>
    <tableColumn id="11" name="GD">
      <calculatedColumnFormula>H3-I3</calculatedColumnFormula>
    </tableColumn>
    <tableColumn id="12" name="Rank1" dataDxfId="17">
      <calculatedColumnFormula>RANK(J3,Premier_Calculations[Pts])</calculatedColumnFormula>
    </tableColumn>
    <tableColumn id="13" name="Goal Difference">
      <calculatedColumnFormula>SUMPRODUCT((Premier_Calculations[Pts]=J3)*(Premier_Calculations[GD]&gt;K3))</calculatedColumnFormula>
    </tableColumn>
    <tableColumn id="14" name="Goals Scored">
      <calculatedColumnFormula>SUMPRODUCT((Premier_Calculations[Pts]=J3)*(Premier_Calculations[GD]=K3)*(Premier_Calculations[F]&gt;H3))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Premier_League_Table" displayName="Premier_League_Table" ref="A2:I12" totalsRowShown="0" headerRowDxfId="16" dataDxfId="14" headerRowBorderDxfId="15" tableBorderDxfId="13">
  <autoFilter ref="A2:I12"/>
  <tableColumns count="9">
    <tableColumn id="1" name="Position"/>
    <tableColumn id="2" name="Team"/>
    <tableColumn id="3" name="P" dataDxfId="12"/>
    <tableColumn id="4" name="W" dataDxfId="11"/>
    <tableColumn id="5" name="L" dataDxfId="10"/>
    <tableColumn id="6" name="D" dataDxfId="9"/>
    <tableColumn id="7" name="F" dataDxfId="8"/>
    <tableColumn id="8" name="A" dataDxfId="7"/>
    <tableColumn id="9" name="Pts" dataDxfId="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Fixtures" displayName="Fixtures" ref="A1:E91" totalsRowShown="0" headerRowDxfId="5">
  <autoFilter ref="A1:E91"/>
  <tableColumns count="5">
    <tableColumn id="1" name="Home Team"/>
    <tableColumn id="2" name="Home Score" dataDxfId="4"/>
    <tableColumn id="3" name="v" dataDxfId="3"/>
    <tableColumn id="4" name="Away Score" dataDxfId="2"/>
    <tableColumn id="5" name="Away Team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1" name="Premier_Teams" displayName="Premier_Teams" ref="A1:B11" totalsRowShown="0" headerRowDxfId="1">
  <autoFilter ref="A1:B11"/>
  <sortState ref="A2:B11">
    <sortCondition ref="A2"/>
  </sortState>
  <tableColumns count="2">
    <tableColumn id="1" name="Premier Division"/>
    <tableColumn id="2" name="Penalty Point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12" sqref="D12"/>
    </sheetView>
  </sheetViews>
  <sheetFormatPr defaultRowHeight="15" x14ac:dyDescent="0.25"/>
  <cols>
    <col min="1" max="1" width="11.42578125" customWidth="1"/>
    <col min="2" max="2" width="8.28515625" bestFit="1" customWidth="1"/>
    <col min="3" max="3" width="15.5703125" bestFit="1" customWidth="1"/>
    <col min="4" max="4" width="7.140625" customWidth="1"/>
    <col min="5" max="5" width="8.42578125" bestFit="1" customWidth="1"/>
    <col min="6" max="11" width="7.140625" customWidth="1"/>
    <col min="12" max="12" width="8.42578125" customWidth="1"/>
    <col min="13" max="13" width="17.42578125" bestFit="1" customWidth="1"/>
    <col min="14" max="14" width="14.7109375" bestFit="1" customWidth="1"/>
  </cols>
  <sheetData>
    <row r="1" spans="1:14" x14ac:dyDescent="0.25">
      <c r="A1" s="1" t="s">
        <v>17</v>
      </c>
      <c r="E1" s="2"/>
      <c r="F1" s="2"/>
      <c r="G1" s="2"/>
      <c r="H1" s="2"/>
      <c r="I1" s="2"/>
      <c r="J1" s="2"/>
      <c r="K1" s="2"/>
    </row>
    <row r="2" spans="1:14" x14ac:dyDescent="0.25">
      <c r="A2" s="1" t="s">
        <v>16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24</v>
      </c>
      <c r="M2" s="1" t="s">
        <v>25</v>
      </c>
      <c r="N2" s="1" t="s">
        <v>26</v>
      </c>
    </row>
    <row r="3" spans="1:14" x14ac:dyDescent="0.25">
      <c r="A3">
        <f>IF(C3="","",RANK($B3,Premier_Calculations[Rank],1)+COUNTIF($B$3:$B3,$B3)-1)</f>
        <v>4</v>
      </c>
      <c r="B3">
        <f>L3+M3+N3</f>
        <v>4</v>
      </c>
      <c r="C3" t="str">
        <f>Teams!A2</f>
        <v>Aston Villa</v>
      </c>
      <c r="D3">
        <f>SUMPRODUCT((Fixtures[Home Team]=Calculations!$C3)*(Fixtures[Home Score]&gt;=0)*(Fixtures[Home Score]&lt;&gt;"")+(Fixtures[Away Score]&lt;&gt;"")*(Fixtures[Away Score]&gt;=0)*(Fixtures[Away Team]=Calculations!$C3))</f>
        <v>1</v>
      </c>
      <c r="E3">
        <f>SUMPRODUCT((Fixtures[Home Team]=Calculations!$C3)*(Fixtures[Home Score]&gt;Fixtures[Away Score])+(Fixtures[Away Score]&gt;Fixtures[Home Score])*(Fixtures[Away Team]=Calculations!$C3))</f>
        <v>1</v>
      </c>
      <c r="F3">
        <f>SUMPRODUCT((Fixtures[Home Team]=Calculations!$C3)*(Fixtures[Home Score]&lt;Fixtures[Away Score])+(Fixtures[Away Score]&lt;Fixtures[Home Score])*(Fixtures[Away Team]=Calculations!$C3))</f>
        <v>0</v>
      </c>
      <c r="G3">
        <f>SUMPRODUCT((Fixtures[Home Team]=Calculations!$C3)*(Fixtures[Home Score]=Fixtures[Away Score])*(Fixtures[Home Score]&lt;&gt;"")+(Fixtures[Away Score]=Fixtures[Home Score])*(Fixtures[Away Team]=Calculations!$C3)*(Fixtures[Away Score]&lt;&gt;""))</f>
        <v>0</v>
      </c>
      <c r="H3">
        <f>SUMPRODUCT((Fixtures[Home Team]=Calculations!$C3)*(Fixtures[Home Score])+(Fixtures[Away Team]=Calculations!$C3)*(Fixtures[Away Score]))</f>
        <v>2</v>
      </c>
      <c r="I3">
        <f>SUMPRODUCT((Fixtures[Home Team]=Calculations!$C3)*(Fixtures[Away Score])+(Fixtures[Away Team]=Calculations!$C3)*(Fixtures[Home Score]))</f>
        <v>1</v>
      </c>
      <c r="J3">
        <f>$E3*Data!$B$2+$G3*Data!$B$3-Teams!$B2</f>
        <v>3</v>
      </c>
      <c r="K3">
        <f>H3-I3</f>
        <v>1</v>
      </c>
      <c r="L3">
        <f>RANK(J3,Premier_Calculations[Pts])</f>
        <v>3</v>
      </c>
      <c r="M3">
        <f>SUMPRODUCT((Premier_Calculations[Pts]=J3)*(Premier_Calculations[GD]&gt;K3))</f>
        <v>1</v>
      </c>
      <c r="N3">
        <f>SUMPRODUCT((Premier_Calculations[Pts]=J3)*(Premier_Calculations[GD]=K3)*(Premier_Calculations[F]&gt;H3))</f>
        <v>0</v>
      </c>
    </row>
    <row r="4" spans="1:14" x14ac:dyDescent="0.25">
      <c r="A4">
        <f>IF(C4="","",RANK($B4,Premier_Calculations[Rank],1)+COUNTIF($B$3:$B4,$B4)-1)</f>
        <v>10</v>
      </c>
      <c r="B4">
        <f t="shared" ref="B4:B6" si="0">L4+M4+N4</f>
        <v>10</v>
      </c>
      <c r="C4" t="str">
        <f>Teams!A3</f>
        <v>Everton</v>
      </c>
      <c r="D4">
        <f>SUMPRODUCT((Fixtures[Home Team]=Calculations!$C4)*(Fixtures[Home Score]&gt;=0)*(Fixtures[Home Score]&lt;&gt;"")+(Fixtures[Away Score]&lt;&gt;"")*(Fixtures[Away Score]&gt;=0)*(Fixtures[Away Team]=Calculations!$C4))</f>
        <v>1</v>
      </c>
      <c r="E4">
        <f>SUMPRODUCT((Fixtures[Home Team]=Calculations!$C4)*(Fixtures[Home Score]&gt;Fixtures[Away Score])+(Fixtures[Away Score]&gt;Fixtures[Home Score])*(Fixtures[Away Team]=Calculations!$C4))</f>
        <v>0</v>
      </c>
      <c r="F4">
        <f>SUMPRODUCT((Fixtures[Home Team]=Calculations!$C4)*(Fixtures[Home Score]&lt;Fixtures[Away Score])+(Fixtures[Away Score]&lt;Fixtures[Home Score])*(Fixtures[Away Team]=Calculations!$C4))</f>
        <v>1</v>
      </c>
      <c r="G4">
        <f>SUMPRODUCT((Fixtures[Home Team]=Calculations!$C4)*(Fixtures[Home Score]=Fixtures[Away Score])*(Fixtures[Home Score]&lt;&gt;"")+(Fixtures[Away Score]=Fixtures[Home Score])*(Fixtures[Away Team]=Calculations!$C4)*(Fixtures[Away Score]&lt;&gt;""))</f>
        <v>0</v>
      </c>
      <c r="H4">
        <f>SUMPRODUCT((Fixtures[Home Team]=Calculations!$C4)*(Fixtures[Home Score])+(Fixtures[Away Team]=Calculations!$C4)*(Fixtures[Away Score]))</f>
        <v>1</v>
      </c>
      <c r="I4">
        <f>SUMPRODUCT((Fixtures[Home Team]=Calculations!$C4)*(Fixtures[Away Score])+(Fixtures[Away Team]=Calculations!$C4)*(Fixtures[Home Score]))</f>
        <v>2</v>
      </c>
      <c r="J4">
        <f>$E4*Data!$B$2+$G4*Data!$B$3-Teams!$B3</f>
        <v>0</v>
      </c>
      <c r="K4">
        <f t="shared" ref="K4:K6" si="1">H4-I4</f>
        <v>-1</v>
      </c>
      <c r="L4">
        <f>RANK(J4,Premier_Calculations[Pts])</f>
        <v>10</v>
      </c>
      <c r="M4">
        <f>SUMPRODUCT((Premier_Calculations[Pts]=J4)*(Premier_Calculations[GD]&gt;K4))</f>
        <v>0</v>
      </c>
      <c r="N4">
        <f>SUMPRODUCT((Premier_Calculations[Pts]=J4)*(Premier_Calculations[GD]=K4)*(Premier_Calculations[F]&gt;H4))</f>
        <v>0</v>
      </c>
    </row>
    <row r="5" spans="1:14" x14ac:dyDescent="0.25">
      <c r="A5">
        <f>IF(C5="","",RANK($B5,Premier_Calculations[Rank],1)+COUNTIF($B$3:$B5,$B5)-1)</f>
        <v>6</v>
      </c>
      <c r="B5">
        <f t="shared" si="0"/>
        <v>6</v>
      </c>
      <c r="C5" t="str">
        <f>Teams!A4</f>
        <v>Hull City</v>
      </c>
      <c r="D5">
        <f>SUMPRODUCT((Fixtures[Home Team]=Calculations!$C5)*(Fixtures[Home Score]&gt;=0)*(Fixtures[Home Score]&lt;&gt;"")+(Fixtures[Away Score]&lt;&gt;"")*(Fixtures[Away Score]&gt;=0)*(Fixtures[Away Team]=Calculations!$C5))</f>
        <v>3</v>
      </c>
      <c r="E5">
        <f>SUMPRODUCT((Fixtures[Home Team]=Calculations!$C5)*(Fixtures[Home Score]&gt;Fixtures[Away Score])+(Fixtures[Away Score]&gt;Fixtures[Home Score])*(Fixtures[Away Team]=Calculations!$C5))</f>
        <v>0</v>
      </c>
      <c r="F5">
        <f>SUMPRODUCT((Fixtures[Home Team]=Calculations!$C5)*(Fixtures[Home Score]&lt;Fixtures[Away Score])+(Fixtures[Away Score]&lt;Fixtures[Home Score])*(Fixtures[Away Team]=Calculations!$C5))</f>
        <v>1</v>
      </c>
      <c r="G5">
        <f>SUMPRODUCT((Fixtures[Home Team]=Calculations!$C5)*(Fixtures[Home Score]=Fixtures[Away Score])*(Fixtures[Home Score]&lt;&gt;"")+(Fixtures[Away Score]=Fixtures[Home Score])*(Fixtures[Away Team]=Calculations!$C5)*(Fixtures[Away Score]&lt;&gt;""))</f>
        <v>2</v>
      </c>
      <c r="H5">
        <f>SUMPRODUCT((Fixtures[Home Team]=Calculations!$C5)*(Fixtures[Home Score])+(Fixtures[Away Team]=Calculations!$C5)*(Fixtures[Away Score]))</f>
        <v>3</v>
      </c>
      <c r="I5">
        <f>SUMPRODUCT((Fixtures[Home Team]=Calculations!$C5)*(Fixtures[Away Score])+(Fixtures[Away Team]=Calculations!$C5)*(Fixtures[Home Score]))</f>
        <v>7</v>
      </c>
      <c r="J5">
        <f>$E5*Data!$B$2+$G5*Data!$B$3-Teams!$B4</f>
        <v>2</v>
      </c>
      <c r="K5">
        <f t="shared" si="1"/>
        <v>-4</v>
      </c>
      <c r="L5">
        <f>RANK(J5,Premier_Calculations[Pts])</f>
        <v>6</v>
      </c>
      <c r="M5">
        <f>SUMPRODUCT((Premier_Calculations[Pts]=J5)*(Premier_Calculations[GD]&gt;K5))</f>
        <v>0</v>
      </c>
      <c r="N5">
        <f>SUMPRODUCT((Premier_Calculations[Pts]=J5)*(Premier_Calculations[GD]=K5)*(Premier_Calculations[F]&gt;H5))</f>
        <v>0</v>
      </c>
    </row>
    <row r="6" spans="1:14" x14ac:dyDescent="0.25">
      <c r="A6">
        <f>IF(C6="","",RANK($B6,Premier_Calculations[Rank],1)+COUNTIF($B$3:$B6,$B6)-1)</f>
        <v>3</v>
      </c>
      <c r="B6">
        <f t="shared" si="0"/>
        <v>3</v>
      </c>
      <c r="C6" t="str">
        <f>Teams!A5</f>
        <v>Liverpool</v>
      </c>
      <c r="D6">
        <f>SUMPRODUCT((Fixtures[Home Team]=Calculations!$C6)*(Fixtures[Home Score]&gt;=0)*(Fixtures[Home Score]&lt;&gt;"")+(Fixtures[Away Score]&lt;&gt;"")*(Fixtures[Away Score]&gt;=0)*(Fixtures[Away Team]=Calculations!$C6))</f>
        <v>1</v>
      </c>
      <c r="E6">
        <f>SUMPRODUCT((Fixtures[Home Team]=Calculations!$C6)*(Fixtures[Home Score]&gt;Fixtures[Away Score])+(Fixtures[Away Score]&gt;Fixtures[Home Score])*(Fixtures[Away Team]=Calculations!$C6))</f>
        <v>1</v>
      </c>
      <c r="F6">
        <f>SUMPRODUCT((Fixtures[Home Team]=Calculations!$C6)*(Fixtures[Home Score]&lt;Fixtures[Away Score])+(Fixtures[Away Score]&lt;Fixtures[Home Score])*(Fixtures[Away Team]=Calculations!$C6))</f>
        <v>0</v>
      </c>
      <c r="G6">
        <f>SUMPRODUCT((Fixtures[Home Team]=Calculations!$C6)*(Fixtures[Home Score]=Fixtures[Away Score])*(Fixtures[Home Score]&lt;&gt;"")+(Fixtures[Away Score]=Fixtures[Home Score])*(Fixtures[Away Team]=Calculations!$C6)*(Fixtures[Away Score]&lt;&gt;""))</f>
        <v>0</v>
      </c>
      <c r="H6">
        <f>SUMPRODUCT((Fixtures[Home Team]=Calculations!$C6)*(Fixtures[Home Score])+(Fixtures[Away Team]=Calculations!$C6)*(Fixtures[Away Score]))</f>
        <v>3</v>
      </c>
      <c r="I6">
        <f>SUMPRODUCT((Fixtures[Home Team]=Calculations!$C6)*(Fixtures[Away Score])+(Fixtures[Away Team]=Calculations!$C6)*(Fixtures[Home Score]))</f>
        <v>1</v>
      </c>
      <c r="J6">
        <f>$E6*Data!$B$2+$G6*Data!$B$3-Teams!$B5</f>
        <v>3</v>
      </c>
      <c r="K6">
        <f t="shared" si="1"/>
        <v>2</v>
      </c>
      <c r="L6">
        <f>RANK(J6,Premier_Calculations[Pts])</f>
        <v>3</v>
      </c>
      <c r="M6">
        <f>SUMPRODUCT((Premier_Calculations[Pts]=J6)*(Premier_Calculations[GD]&gt;K6))</f>
        <v>0</v>
      </c>
      <c r="N6">
        <f>SUMPRODUCT((Premier_Calculations[Pts]=J6)*(Premier_Calculations[GD]=K6)*(Premier_Calculations[F]&gt;H6))</f>
        <v>0</v>
      </c>
    </row>
    <row r="7" spans="1:14" x14ac:dyDescent="0.25">
      <c r="A7">
        <f>IF(C7="","",RANK($B7,Premier_Calculations[Rank],1)+COUNTIF($B$3:$B7,$B7)-1)</f>
        <v>5</v>
      </c>
      <c r="B7">
        <f t="shared" ref="B7:B11" si="2">L7+M7+N7</f>
        <v>5</v>
      </c>
      <c r="C7" t="str">
        <f>Teams!A6</f>
        <v>Manchester City</v>
      </c>
      <c r="D7">
        <f>SUMPRODUCT((Fixtures[Home Team]=Calculations!$C7)*(Fixtures[Home Score]&gt;=0)*(Fixtures[Home Score]&lt;&gt;"")+(Fixtures[Away Score]&lt;&gt;"")*(Fixtures[Away Score]&gt;=0)*(Fixtures[Away Team]=Calculations!$C7))</f>
        <v>3</v>
      </c>
      <c r="E7">
        <f>SUMPRODUCT((Fixtures[Home Team]=Calculations!$C7)*(Fixtures[Home Score]&gt;Fixtures[Away Score])+(Fixtures[Away Score]&gt;Fixtures[Home Score])*(Fixtures[Away Team]=Calculations!$C7))</f>
        <v>0</v>
      </c>
      <c r="F7">
        <f>SUMPRODUCT((Fixtures[Home Team]=Calculations!$C7)*(Fixtures[Home Score]&lt;Fixtures[Away Score])+(Fixtures[Away Score]&lt;Fixtures[Home Score])*(Fixtures[Away Team]=Calculations!$C7))</f>
        <v>0</v>
      </c>
      <c r="G7">
        <f>SUMPRODUCT((Fixtures[Home Team]=Calculations!$C7)*(Fixtures[Home Score]=Fixtures[Away Score])*(Fixtures[Home Score]&lt;&gt;"")+(Fixtures[Away Score]=Fixtures[Home Score])*(Fixtures[Away Team]=Calculations!$C7)*(Fixtures[Away Score]&lt;&gt;""))</f>
        <v>3</v>
      </c>
      <c r="H7">
        <f>SUMPRODUCT((Fixtures[Home Team]=Calculations!$C7)*(Fixtures[Home Score])+(Fixtures[Away Team]=Calculations!$C7)*(Fixtures[Away Score]))</f>
        <v>5</v>
      </c>
      <c r="I7">
        <f>SUMPRODUCT((Fixtures[Home Team]=Calculations!$C7)*(Fixtures[Away Score])+(Fixtures[Away Team]=Calculations!$C7)*(Fixtures[Home Score]))</f>
        <v>5</v>
      </c>
      <c r="J7">
        <f>$E7*Data!$B$2+$G7*Data!$B$3-Teams!$B6</f>
        <v>3</v>
      </c>
      <c r="K7">
        <f t="shared" ref="K7:K11" si="3">H7-I7</f>
        <v>0</v>
      </c>
      <c r="L7">
        <f>RANK(J7,Premier_Calculations[Pts])</f>
        <v>3</v>
      </c>
      <c r="M7">
        <f>SUMPRODUCT((Premier_Calculations[Pts]=J7)*(Premier_Calculations[GD]&gt;K7))</f>
        <v>2</v>
      </c>
      <c r="N7">
        <f>SUMPRODUCT((Premier_Calculations[Pts]=J7)*(Premier_Calculations[GD]=K7)*(Premier_Calculations[F]&gt;H7))</f>
        <v>0</v>
      </c>
    </row>
    <row r="8" spans="1:14" x14ac:dyDescent="0.25">
      <c r="A8">
        <f>IF(C8="","",RANK($B8,Premier_Calculations[Rank],1)+COUNTIF($B$3:$B8,$B8)-1)</f>
        <v>2</v>
      </c>
      <c r="B8">
        <f t="shared" si="2"/>
        <v>2</v>
      </c>
      <c r="C8" t="str">
        <f>Teams!A7</f>
        <v>Manchester United</v>
      </c>
      <c r="D8">
        <f>SUMPRODUCT((Fixtures[Home Team]=Calculations!$C8)*(Fixtures[Home Score]&gt;=0)*(Fixtures[Home Score]&lt;&gt;"")+(Fixtures[Away Score]&lt;&gt;"")*(Fixtures[Away Score]&gt;=0)*(Fixtures[Away Team]=Calculations!$C8))</f>
        <v>2</v>
      </c>
      <c r="E8">
        <f>SUMPRODUCT((Fixtures[Home Team]=Calculations!$C8)*(Fixtures[Home Score]&gt;Fixtures[Away Score])+(Fixtures[Away Score]&gt;Fixtures[Home Score])*(Fixtures[Away Team]=Calculations!$C8))</f>
        <v>1</v>
      </c>
      <c r="F8">
        <f>SUMPRODUCT((Fixtures[Home Team]=Calculations!$C8)*(Fixtures[Home Score]&lt;Fixtures[Away Score])+(Fixtures[Away Score]&lt;Fixtures[Home Score])*(Fixtures[Away Team]=Calculations!$C8))</f>
        <v>0</v>
      </c>
      <c r="G8">
        <f>SUMPRODUCT((Fixtures[Home Team]=Calculations!$C8)*(Fixtures[Home Score]=Fixtures[Away Score])*(Fixtures[Home Score]&lt;&gt;"")+(Fixtures[Away Score]=Fixtures[Home Score])*(Fixtures[Away Team]=Calculations!$C8)*(Fixtures[Away Score]&lt;&gt;""))</f>
        <v>1</v>
      </c>
      <c r="H8">
        <f>SUMPRODUCT((Fixtures[Home Team]=Calculations!$C8)*(Fixtures[Home Score])+(Fixtures[Away Team]=Calculations!$C8)*(Fixtures[Away Score]))</f>
        <v>7</v>
      </c>
      <c r="I8">
        <f>SUMPRODUCT((Fixtures[Home Team]=Calculations!$C8)*(Fixtures[Away Score])+(Fixtures[Away Team]=Calculations!$C8)*(Fixtures[Home Score]))</f>
        <v>4</v>
      </c>
      <c r="J8">
        <f>$E8*Data!$B$2+$G8*Data!$B$3-Teams!$B7</f>
        <v>4</v>
      </c>
      <c r="K8">
        <f t="shared" si="3"/>
        <v>3</v>
      </c>
      <c r="L8">
        <f>RANK(J8,Premier_Calculations[Pts])</f>
        <v>2</v>
      </c>
      <c r="M8">
        <f>SUMPRODUCT((Premier_Calculations[Pts]=J8)*(Premier_Calculations[GD]&gt;K8))</f>
        <v>0</v>
      </c>
      <c r="N8">
        <f>SUMPRODUCT((Premier_Calculations[Pts]=J8)*(Premier_Calculations[GD]=K8)*(Premier_Calculations[F]&gt;H8))</f>
        <v>0</v>
      </c>
    </row>
    <row r="9" spans="1:14" x14ac:dyDescent="0.25">
      <c r="A9">
        <f>IF(C9="","",RANK($B9,Premier_Calculations[Rank],1)+COUNTIF($B$3:$B9,$B9)-1)</f>
        <v>8</v>
      </c>
      <c r="B9">
        <f t="shared" si="2"/>
        <v>8</v>
      </c>
      <c r="C9" t="str">
        <f>Teams!A8</f>
        <v>Newcastle United</v>
      </c>
      <c r="D9">
        <f>SUMPRODUCT((Fixtures[Home Team]=Calculations!$C9)*(Fixtures[Home Score]&gt;=0)*(Fixtures[Home Score]&lt;&gt;"")+(Fixtures[Away Score]&lt;&gt;"")*(Fixtures[Away Score]&gt;=0)*(Fixtures[Away Team]=Calculations!$C9))</f>
        <v>3</v>
      </c>
      <c r="E9">
        <f>SUMPRODUCT((Fixtures[Home Team]=Calculations!$C9)*(Fixtures[Home Score]&gt;Fixtures[Away Score])+(Fixtures[Away Score]&gt;Fixtures[Home Score])*(Fixtures[Away Team]=Calculations!$C9))</f>
        <v>0</v>
      </c>
      <c r="F9">
        <f>SUMPRODUCT((Fixtures[Home Team]=Calculations!$C9)*(Fixtures[Home Score]&lt;Fixtures[Away Score])+(Fixtures[Away Score]&lt;Fixtures[Home Score])*(Fixtures[Away Team]=Calculations!$C9))</f>
        <v>2</v>
      </c>
      <c r="G9">
        <f>SUMPRODUCT((Fixtures[Home Team]=Calculations!$C9)*(Fixtures[Home Score]=Fixtures[Away Score])*(Fixtures[Home Score]&lt;&gt;"")+(Fixtures[Away Score]=Fixtures[Home Score])*(Fixtures[Away Team]=Calculations!$C9)*(Fixtures[Away Score]&lt;&gt;""))</f>
        <v>1</v>
      </c>
      <c r="H9">
        <f>SUMPRODUCT((Fixtures[Home Team]=Calculations!$C9)*(Fixtures[Home Score])+(Fixtures[Away Team]=Calculations!$C9)*(Fixtures[Away Score]))</f>
        <v>5</v>
      </c>
      <c r="I9">
        <f>SUMPRODUCT((Fixtures[Home Team]=Calculations!$C9)*(Fixtures[Away Score])+(Fixtures[Away Team]=Calculations!$C9)*(Fixtures[Home Score]))</f>
        <v>8</v>
      </c>
      <c r="J9">
        <f>$E9*Data!$B$2+$G9*Data!$B$3-Teams!$B8</f>
        <v>1</v>
      </c>
      <c r="K9">
        <f t="shared" si="3"/>
        <v>-3</v>
      </c>
      <c r="L9">
        <f>RANK(J9,Premier_Calculations[Pts])</f>
        <v>7</v>
      </c>
      <c r="M9">
        <f>SUMPRODUCT((Premier_Calculations[Pts]=J9)*(Premier_Calculations[GD]&gt;K9))</f>
        <v>1</v>
      </c>
      <c r="N9">
        <f>SUMPRODUCT((Premier_Calculations[Pts]=J9)*(Premier_Calculations[GD]=K9)*(Premier_Calculations[F]&gt;H9))</f>
        <v>0</v>
      </c>
    </row>
    <row r="10" spans="1:14" x14ac:dyDescent="0.25">
      <c r="A10">
        <f>IF(C10="","",RANK($B10,Premier_Calculations[Rank],1)+COUNTIF($B$3:$B10,$B10)-1)</f>
        <v>7</v>
      </c>
      <c r="B10">
        <f t="shared" si="2"/>
        <v>7</v>
      </c>
      <c r="C10" t="str">
        <f>Teams!A9</f>
        <v>Southampton</v>
      </c>
      <c r="D10">
        <f>SUMPRODUCT((Fixtures[Home Team]=Calculations!$C10)*(Fixtures[Home Score]&gt;=0)*(Fixtures[Home Score]&lt;&gt;"")+(Fixtures[Away Score]&lt;&gt;"")*(Fixtures[Away Score]&gt;=0)*(Fixtures[Away Team]=Calculations!$C10))</f>
        <v>1</v>
      </c>
      <c r="E10">
        <f>SUMPRODUCT((Fixtures[Home Team]=Calculations!$C10)*(Fixtures[Home Score]&gt;Fixtures[Away Score])+(Fixtures[Away Score]&gt;Fixtures[Home Score])*(Fixtures[Away Team]=Calculations!$C10))</f>
        <v>0</v>
      </c>
      <c r="F10">
        <f>SUMPRODUCT((Fixtures[Home Team]=Calculations!$C10)*(Fixtures[Home Score]&lt;Fixtures[Away Score])+(Fixtures[Away Score]&lt;Fixtures[Home Score])*(Fixtures[Away Team]=Calculations!$C10))</f>
        <v>0</v>
      </c>
      <c r="G10">
        <f>SUMPRODUCT((Fixtures[Home Team]=Calculations!$C10)*(Fixtures[Home Score]=Fixtures[Away Score])*(Fixtures[Home Score]&lt;&gt;"")+(Fixtures[Away Score]=Fixtures[Home Score])*(Fixtures[Away Team]=Calculations!$C10)*(Fixtures[Away Score]&lt;&gt;""))</f>
        <v>1</v>
      </c>
      <c r="H10">
        <f>SUMPRODUCT((Fixtures[Home Team]=Calculations!$C10)*(Fixtures[Home Score])+(Fixtures[Away Team]=Calculations!$C10)*(Fixtures[Away Score]))</f>
        <v>2</v>
      </c>
      <c r="I10">
        <f>SUMPRODUCT((Fixtures[Home Team]=Calculations!$C10)*(Fixtures[Away Score])+(Fixtures[Away Team]=Calculations!$C10)*(Fixtures[Home Score]))</f>
        <v>2</v>
      </c>
      <c r="J10">
        <f>$E10*Data!$B$2+$G10*Data!$B$3-Teams!$B9</f>
        <v>1</v>
      </c>
      <c r="K10">
        <f t="shared" si="3"/>
        <v>0</v>
      </c>
      <c r="L10">
        <f>RANK(J10,Premier_Calculations[Pts])</f>
        <v>7</v>
      </c>
      <c r="M10">
        <f>SUMPRODUCT((Premier_Calculations[Pts]=J10)*(Premier_Calculations[GD]&gt;K10))</f>
        <v>0</v>
      </c>
      <c r="N10">
        <f>SUMPRODUCT((Premier_Calculations[Pts]=J10)*(Premier_Calculations[GD]=K10)*(Premier_Calculations[F]&gt;H10))</f>
        <v>0</v>
      </c>
    </row>
    <row r="11" spans="1:14" x14ac:dyDescent="0.25">
      <c r="A11">
        <f>IF(C11="","",RANK($B11,Premier_Calculations[Rank],1)+COUNTIF($B$3:$B11,$B11)-1)</f>
        <v>9</v>
      </c>
      <c r="B11">
        <f t="shared" si="2"/>
        <v>9</v>
      </c>
      <c r="C11" t="str">
        <f>Teams!A10</f>
        <v>Swansea City</v>
      </c>
      <c r="D11">
        <f>SUMPRODUCT((Fixtures[Home Team]=Calculations!$C11)*(Fixtures[Home Score]&gt;=0)*(Fixtures[Home Score]&lt;&gt;"")+(Fixtures[Away Score]&lt;&gt;"")*(Fixtures[Away Score]&gt;=0)*(Fixtures[Away Team]=Calculations!$C11))</f>
        <v>2</v>
      </c>
      <c r="E11">
        <f>SUMPRODUCT((Fixtures[Home Team]=Calculations!$C11)*(Fixtures[Home Score]&gt;Fixtures[Away Score])+(Fixtures[Away Score]&gt;Fixtures[Home Score])*(Fixtures[Away Team]=Calculations!$C11))</f>
        <v>0</v>
      </c>
      <c r="F11">
        <f>SUMPRODUCT((Fixtures[Home Team]=Calculations!$C11)*(Fixtures[Home Score]&lt;Fixtures[Away Score])+(Fixtures[Away Score]&lt;Fixtures[Home Score])*(Fixtures[Away Team]=Calculations!$C11))</f>
        <v>1</v>
      </c>
      <c r="G11">
        <f>SUMPRODUCT((Fixtures[Home Team]=Calculations!$C11)*(Fixtures[Home Score]=Fixtures[Away Score])*(Fixtures[Home Score]&lt;&gt;"")+(Fixtures[Away Score]=Fixtures[Home Score])*(Fixtures[Away Team]=Calculations!$C11)*(Fixtures[Away Score]&lt;&gt;""))</f>
        <v>1</v>
      </c>
      <c r="H11">
        <f>SUMPRODUCT((Fixtures[Home Team]=Calculations!$C11)*(Fixtures[Home Score])+(Fixtures[Away Team]=Calculations!$C11)*(Fixtures[Away Score]))</f>
        <v>2</v>
      </c>
      <c r="I11">
        <f>SUMPRODUCT((Fixtures[Home Team]=Calculations!$C11)*(Fixtures[Away Score])+(Fixtures[Away Team]=Calculations!$C11)*(Fixtures[Home Score]))</f>
        <v>5</v>
      </c>
      <c r="J11">
        <f>$E11*Data!$B$2+$G11*Data!$B$3-Teams!$B10</f>
        <v>1</v>
      </c>
      <c r="K11">
        <f t="shared" si="3"/>
        <v>-3</v>
      </c>
      <c r="L11">
        <f>RANK(J11,Premier_Calculations[Pts])</f>
        <v>7</v>
      </c>
      <c r="M11">
        <f>SUMPRODUCT((Premier_Calculations[Pts]=J11)*(Premier_Calculations[GD]&gt;K11))</f>
        <v>1</v>
      </c>
      <c r="N11">
        <f>SUMPRODUCT((Premier_Calculations[Pts]=J11)*(Premier_Calculations[GD]=K11)*(Premier_Calculations[F]&gt;H11))</f>
        <v>1</v>
      </c>
    </row>
    <row r="12" spans="1:14" x14ac:dyDescent="0.25">
      <c r="A12">
        <f>IF(C12="","",RANK($B12,Premier_Calculations[Rank],1)+COUNTIF($B$3:$B12,$B12)-1)</f>
        <v>1</v>
      </c>
      <c r="B12">
        <f>L12+M12+N12</f>
        <v>1</v>
      </c>
      <c r="C12" t="str">
        <f>Teams!A11</f>
        <v>West Ham United</v>
      </c>
      <c r="D12">
        <f>SUMPRODUCT((Fixtures[Home Team]=Calculations!$C12)*(Fixtures[Home Score]&gt;=0)*(Fixtures[Home Score]&lt;&gt;"")+(Fixtures[Away Score]&lt;&gt;"")*(Fixtures[Away Score]&gt;=0)*(Fixtures[Away Team]=Calculations!$C12))</f>
        <v>3</v>
      </c>
      <c r="E12">
        <f>SUMPRODUCT((Fixtures[Home Team]=Calculations!$C12)*(Fixtures[Home Score]&gt;Fixtures[Away Score])+(Fixtures[Away Score]&gt;Fixtures[Home Score])*(Fixtures[Away Team]=Calculations!$C12))</f>
        <v>2</v>
      </c>
      <c r="F12">
        <f>SUMPRODUCT((Fixtures[Home Team]=Calculations!$C12)*(Fixtures[Home Score]&lt;Fixtures[Away Score])+(Fixtures[Away Score]&lt;Fixtures[Home Score])*(Fixtures[Away Team]=Calculations!$C12))</f>
        <v>0</v>
      </c>
      <c r="G12">
        <f>SUMPRODUCT((Fixtures[Home Team]=Calculations!$C12)*(Fixtures[Home Score]=Fixtures[Away Score])*(Fixtures[Home Score]&lt;&gt;"")+(Fixtures[Away Score]=Fixtures[Home Score])*(Fixtures[Away Team]=Calculations!$C12)*(Fixtures[Away Score]&lt;&gt;""))</f>
        <v>1</v>
      </c>
      <c r="H12">
        <f>SUMPRODUCT((Fixtures[Home Team]=Calculations!$C12)*(Fixtures[Home Score])+(Fixtures[Away Team]=Calculations!$C12)*(Fixtures[Away Score]))</f>
        <v>7</v>
      </c>
      <c r="I12">
        <f>SUMPRODUCT((Fixtures[Home Team]=Calculations!$C12)*(Fixtures[Away Score])+(Fixtures[Away Team]=Calculations!$C12)*(Fixtures[Home Score]))</f>
        <v>2</v>
      </c>
      <c r="J12">
        <f>$E12*Data!$B$2+$G12*Data!$B$3-Teams!$B11</f>
        <v>7</v>
      </c>
      <c r="K12">
        <f>H12-I12</f>
        <v>5</v>
      </c>
      <c r="L12">
        <f>RANK(J12,Premier_Calculations[Pts])</f>
        <v>1</v>
      </c>
      <c r="M12">
        <f>SUMPRODUCT((Premier_Calculations[Pts]=J12)*(Premier_Calculations[GD]&gt;K12))</f>
        <v>0</v>
      </c>
      <c r="N12">
        <f>SUMPRODUCT((Premier_Calculations[Pts]=J12)*(Premier_Calculations[GD]=K12)*(Premier_Calculations[F]&gt;H12))</f>
        <v>0</v>
      </c>
    </row>
  </sheetData>
  <pageMargins left="0.7" right="0.7" top="0.75" bottom="0.75" header="0.3" footer="0.3"/>
  <ignoredErrors>
    <ignoredError sqref="M3:N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C8" sqref="C8"/>
    </sheetView>
  </sheetViews>
  <sheetFormatPr defaultRowHeight="15" x14ac:dyDescent="0.25"/>
  <cols>
    <col min="1" max="1" width="10.42578125" customWidth="1"/>
    <col min="2" max="2" width="18.140625" bestFit="1" customWidth="1"/>
  </cols>
  <sheetData>
    <row r="1" spans="1:9" x14ac:dyDescent="0.25">
      <c r="A1" s="1" t="s">
        <v>22</v>
      </c>
    </row>
    <row r="2" spans="1:9" x14ac:dyDescent="0.25">
      <c r="A2" s="11" t="s">
        <v>12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</row>
    <row r="3" spans="1:9" x14ac:dyDescent="0.25">
      <c r="A3" s="7">
        <v>1</v>
      </c>
      <c r="B3" s="7" t="str">
        <f>IF(C3=0,"",VLOOKUP(MIN(Premier_Calculations[Rank Ties]),Premier_Calculations[],3,FALSE))</f>
        <v>West Ham United</v>
      </c>
      <c r="C3" s="8">
        <f>VLOOKUP(MIN(Premier_Calculations[Rank Ties]),Premier_Calculations[],4,FALSE)</f>
        <v>3</v>
      </c>
      <c r="D3" s="8">
        <f>VLOOKUP(MIN(Premier_Calculations[Rank Ties]),Premier_Calculations[],5,FALSE)</f>
        <v>2</v>
      </c>
      <c r="E3" s="8">
        <f>VLOOKUP(MIN(Premier_Calculations[Rank Ties]),Premier_Calculations[],6,FALSE)</f>
        <v>0</v>
      </c>
      <c r="F3" s="8">
        <f>VLOOKUP(MIN(Premier_Calculations[Rank Ties]),Premier_Calculations[],7,FALSE)</f>
        <v>1</v>
      </c>
      <c r="G3" s="8">
        <f>IFERROR(VLOOKUP(MIN(Premier_Calculations[Rank Ties]),Premier_Calculations[],8,FALSE),0)</f>
        <v>7</v>
      </c>
      <c r="H3" s="8">
        <f>IFERROR(VLOOKUP(MIN(Premier_Calculations[Rank Ties]),Premier_Calculations[],9,FALSE),0)</f>
        <v>2</v>
      </c>
      <c r="I3" s="8">
        <f>IFERROR(VLOOKUP(MIN(Premier_Calculations[Rank Ties]),Premier_Calculations[],10,FALSE),0)</f>
        <v>7</v>
      </c>
    </row>
    <row r="4" spans="1:9" x14ac:dyDescent="0.25">
      <c r="A4" s="9">
        <v>2</v>
      </c>
      <c r="B4" s="9" t="str">
        <f>IF(C4=0,"",VLOOKUP(SMALL(Premier_Calculations[Rank Ties],Premier_League_Table[[#This Row],[Position]]),Premier_Calculations[],3,FALSE))</f>
        <v>Manchester United</v>
      </c>
      <c r="C4" s="10">
        <f>VLOOKUP(SMALL(Premier_Calculations[Rank Ties],Premier_League_Table[[#This Row],[Position]]),Premier_Calculations[],4,FALSE)</f>
        <v>2</v>
      </c>
      <c r="D4" s="10">
        <f>VLOOKUP(SMALL(Premier_Calculations[Rank Ties],Premier_League_Table[[#This Row],[Position]]),Premier_Calculations[],5,FALSE)</f>
        <v>1</v>
      </c>
      <c r="E4" s="10">
        <f>VLOOKUP(SMALL(Premier_Calculations[Rank Ties],Premier_League_Table[[#This Row],[Position]]),Premier_Calculations[],6,FALSE)</f>
        <v>0</v>
      </c>
      <c r="F4" s="10">
        <f>VLOOKUP(SMALL(Premier_Calculations[Rank Ties],Premier_League_Table[[#This Row],[Position]]),Premier_Calculations[],7,FALSE)</f>
        <v>1</v>
      </c>
      <c r="G4" s="10">
        <f>IFERROR(VLOOKUP(SMALL(Premier_Calculations[Rank Ties],Premier_League_Table[[#This Row],[Position]]),Premier_Calculations[],8,FALSE),0)</f>
        <v>7</v>
      </c>
      <c r="H4" s="10">
        <f>IFERROR(VLOOKUP(SMALL(Premier_Calculations[Rank Ties],Premier_League_Table[[#This Row],[Position]]),Premier_Calculations[],9,FALSE),0)</f>
        <v>4</v>
      </c>
      <c r="I4" s="10">
        <f>IFERROR(VLOOKUP(SMALL(Premier_Calculations[Rank Ties],Premier_League_Table[[#This Row],[Position]]),Premier_Calculations[],10,FALSE),0)</f>
        <v>4</v>
      </c>
    </row>
    <row r="5" spans="1:9" x14ac:dyDescent="0.25">
      <c r="A5" s="9">
        <v>3</v>
      </c>
      <c r="B5" s="9" t="str">
        <f>IF(C5=0,"",VLOOKUP(SMALL(Premier_Calculations[Rank Ties],Premier_League_Table[[#This Row],[Position]]),Premier_Calculations[],3,FALSE))</f>
        <v>Liverpool</v>
      </c>
      <c r="C5" s="10">
        <f>VLOOKUP(SMALL(Premier_Calculations[Rank Ties],Premier_League_Table[[#This Row],[Position]]),Premier_Calculations[],4,FALSE)</f>
        <v>1</v>
      </c>
      <c r="D5" s="10">
        <f>VLOOKUP(SMALL(Premier_Calculations[Rank Ties],Premier_League_Table[[#This Row],[Position]]),Premier_Calculations[],5,FALSE)</f>
        <v>1</v>
      </c>
      <c r="E5" s="10">
        <f>VLOOKUP(SMALL(Premier_Calculations[Rank Ties],Premier_League_Table[[#This Row],[Position]]),Premier_Calculations[],6,FALSE)</f>
        <v>0</v>
      </c>
      <c r="F5" s="10">
        <f>VLOOKUP(SMALL(Premier_Calculations[Rank Ties],Premier_League_Table[[#This Row],[Position]]),Premier_Calculations[],7,FALSE)</f>
        <v>0</v>
      </c>
      <c r="G5" s="10">
        <f>IFERROR(VLOOKUP(SMALL(Premier_Calculations[Rank Ties],Premier_League_Table[[#This Row],[Position]]),Premier_Calculations[],8,FALSE),0)</f>
        <v>3</v>
      </c>
      <c r="H5" s="10">
        <f>IFERROR(VLOOKUP(SMALL(Premier_Calculations[Rank Ties],Premier_League_Table[[#This Row],[Position]]),Premier_Calculations[],9,FALSE),0)</f>
        <v>1</v>
      </c>
      <c r="I5" s="10">
        <f>IFERROR(VLOOKUP(SMALL(Premier_Calculations[Rank Ties],Premier_League_Table[[#This Row],[Position]]),Premier_Calculations[],10,FALSE),0)</f>
        <v>3</v>
      </c>
    </row>
    <row r="6" spans="1:9" x14ac:dyDescent="0.25">
      <c r="A6" s="9">
        <v>4</v>
      </c>
      <c r="B6" s="9" t="str">
        <f>IF(C6=0,"",VLOOKUP(SMALL(Premier_Calculations[Rank Ties],Premier_League_Table[[#This Row],[Position]]),Premier_Calculations[],3,FALSE))</f>
        <v>Aston Villa</v>
      </c>
      <c r="C6" s="10">
        <f>VLOOKUP(SMALL(Premier_Calculations[Rank Ties],Premier_League_Table[[#This Row],[Position]]),Premier_Calculations[],4,FALSE)</f>
        <v>1</v>
      </c>
      <c r="D6" s="10">
        <f>VLOOKUP(SMALL(Premier_Calculations[Rank Ties],Premier_League_Table[[#This Row],[Position]]),Premier_Calculations[],5,FALSE)</f>
        <v>1</v>
      </c>
      <c r="E6" s="10">
        <f>VLOOKUP(SMALL(Premier_Calculations[Rank Ties],Premier_League_Table[[#This Row],[Position]]),Premier_Calculations[],6,FALSE)</f>
        <v>0</v>
      </c>
      <c r="F6" s="10">
        <f>VLOOKUP(SMALL(Premier_Calculations[Rank Ties],Premier_League_Table[[#This Row],[Position]]),Premier_Calculations[],7,FALSE)</f>
        <v>0</v>
      </c>
      <c r="G6" s="10">
        <f>IFERROR(VLOOKUP(SMALL(Premier_Calculations[Rank Ties],Premier_League_Table[[#This Row],[Position]]),Premier_Calculations[],8,FALSE),0)</f>
        <v>2</v>
      </c>
      <c r="H6" s="10">
        <f>IFERROR(VLOOKUP(SMALL(Premier_Calculations[Rank Ties],Premier_League_Table[[#This Row],[Position]]),Premier_Calculations[],9,FALSE),0)</f>
        <v>1</v>
      </c>
      <c r="I6" s="10">
        <f>IFERROR(VLOOKUP(SMALL(Premier_Calculations[Rank Ties],Premier_League_Table[[#This Row],[Position]]),Premier_Calculations[],10,FALSE),0)</f>
        <v>3</v>
      </c>
    </row>
    <row r="7" spans="1:9" x14ac:dyDescent="0.25">
      <c r="A7" s="9">
        <v>5</v>
      </c>
      <c r="B7" s="9" t="str">
        <f>IF(C7=0,"",VLOOKUP(SMALL(Premier_Calculations[Rank Ties],Premier_League_Table[[#This Row],[Position]]),Premier_Calculations[],3,FALSE))</f>
        <v>Manchester City</v>
      </c>
      <c r="C7" s="10">
        <f>VLOOKUP(SMALL(Premier_Calculations[Rank Ties],Premier_League_Table[[#This Row],[Position]]),Premier_Calculations[],4,FALSE)</f>
        <v>3</v>
      </c>
      <c r="D7" s="10">
        <f>VLOOKUP(SMALL(Premier_Calculations[Rank Ties],Premier_League_Table[[#This Row],[Position]]),Premier_Calculations[],5,FALSE)</f>
        <v>0</v>
      </c>
      <c r="E7" s="10">
        <f>VLOOKUP(SMALL(Premier_Calculations[Rank Ties],Premier_League_Table[[#This Row],[Position]]),Premier_Calculations[],6,FALSE)</f>
        <v>0</v>
      </c>
      <c r="F7" s="10">
        <f>VLOOKUP(SMALL(Premier_Calculations[Rank Ties],Premier_League_Table[[#This Row],[Position]]),Premier_Calculations[],7,FALSE)</f>
        <v>3</v>
      </c>
      <c r="G7" s="10">
        <f>IFERROR(VLOOKUP(SMALL(Premier_Calculations[Rank Ties],Premier_League_Table[[#This Row],[Position]]),Premier_Calculations[],8,FALSE),0)</f>
        <v>5</v>
      </c>
      <c r="H7" s="10">
        <f>IFERROR(VLOOKUP(SMALL(Premier_Calculations[Rank Ties],Premier_League_Table[[#This Row],[Position]]),Premier_Calculations[],9,FALSE),0)</f>
        <v>5</v>
      </c>
      <c r="I7" s="10">
        <f>IFERROR(VLOOKUP(SMALL(Premier_Calculations[Rank Ties],Premier_League_Table[[#This Row],[Position]]),Premier_Calculations[],10,FALSE),0)</f>
        <v>3</v>
      </c>
    </row>
    <row r="8" spans="1:9" x14ac:dyDescent="0.25">
      <c r="A8" s="9">
        <v>6</v>
      </c>
      <c r="B8" s="9" t="str">
        <f>IF(C8=0,"",VLOOKUP(SMALL(Premier_Calculations[Rank Ties],Premier_League_Table[[#This Row],[Position]]),Premier_Calculations[],3,FALSE))</f>
        <v>Hull City</v>
      </c>
      <c r="C8" s="10">
        <f>VLOOKUP(SMALL(Premier_Calculations[Rank Ties],Premier_League_Table[[#This Row],[Position]]),Premier_Calculations[],4,FALSE)</f>
        <v>3</v>
      </c>
      <c r="D8" s="10">
        <f>VLOOKUP(SMALL(Premier_Calculations[Rank Ties],Premier_League_Table[[#This Row],[Position]]),Premier_Calculations[],5,FALSE)</f>
        <v>0</v>
      </c>
      <c r="E8" s="10">
        <f>VLOOKUP(SMALL(Premier_Calculations[Rank Ties],Premier_League_Table[[#This Row],[Position]]),Premier_Calculations[],6,FALSE)</f>
        <v>1</v>
      </c>
      <c r="F8" s="10">
        <f>VLOOKUP(SMALL(Premier_Calculations[Rank Ties],Premier_League_Table[[#This Row],[Position]]),Premier_Calculations[],7,FALSE)</f>
        <v>2</v>
      </c>
      <c r="G8" s="10">
        <f>IFERROR(VLOOKUP(SMALL(Premier_Calculations[Rank Ties],Premier_League_Table[[#This Row],[Position]]),Premier_Calculations[],8,FALSE),0)</f>
        <v>3</v>
      </c>
      <c r="H8" s="10">
        <f>IFERROR(VLOOKUP(SMALL(Premier_Calculations[Rank Ties],Premier_League_Table[[#This Row],[Position]]),Premier_Calculations[],9,FALSE),0)</f>
        <v>7</v>
      </c>
      <c r="I8" s="10">
        <f>IFERROR(VLOOKUP(SMALL(Premier_Calculations[Rank Ties],Premier_League_Table[[#This Row],[Position]]),Premier_Calculations[],10,FALSE),0)</f>
        <v>2</v>
      </c>
    </row>
    <row r="9" spans="1:9" x14ac:dyDescent="0.25">
      <c r="A9" s="9">
        <v>7</v>
      </c>
      <c r="B9" s="9" t="str">
        <f>IF(C9=0,"",VLOOKUP(SMALL(Premier_Calculations[Rank Ties],Premier_League_Table[[#This Row],[Position]]),Premier_Calculations[],3,FALSE))</f>
        <v>Southampton</v>
      </c>
      <c r="C9" s="10">
        <f>VLOOKUP(SMALL(Premier_Calculations[Rank Ties],Premier_League_Table[[#This Row],[Position]]),Premier_Calculations[],4,FALSE)</f>
        <v>1</v>
      </c>
      <c r="D9" s="10">
        <f>VLOOKUP(SMALL(Premier_Calculations[Rank Ties],Premier_League_Table[[#This Row],[Position]]),Premier_Calculations[],5,FALSE)</f>
        <v>0</v>
      </c>
      <c r="E9" s="10">
        <f>VLOOKUP(SMALL(Premier_Calculations[Rank Ties],Premier_League_Table[[#This Row],[Position]]),Premier_Calculations[],6,FALSE)</f>
        <v>0</v>
      </c>
      <c r="F9" s="10">
        <f>VLOOKUP(SMALL(Premier_Calculations[Rank Ties],Premier_League_Table[[#This Row],[Position]]),Premier_Calculations[],7,FALSE)</f>
        <v>1</v>
      </c>
      <c r="G9" s="10">
        <f>IFERROR(VLOOKUP(SMALL(Premier_Calculations[Rank Ties],Premier_League_Table[[#This Row],[Position]]),Premier_Calculations[],8,FALSE),0)</f>
        <v>2</v>
      </c>
      <c r="H9" s="10">
        <f>IFERROR(VLOOKUP(SMALL(Premier_Calculations[Rank Ties],Premier_League_Table[[#This Row],[Position]]),Premier_Calculations[],9,FALSE),0)</f>
        <v>2</v>
      </c>
      <c r="I9" s="10">
        <f>IFERROR(VLOOKUP(SMALL(Premier_Calculations[Rank Ties],Premier_League_Table[[#This Row],[Position]]),Premier_Calculations[],10,FALSE),0)</f>
        <v>1</v>
      </c>
    </row>
    <row r="10" spans="1:9" x14ac:dyDescent="0.25">
      <c r="A10" s="9">
        <v>8</v>
      </c>
      <c r="B10" s="9" t="str">
        <f>IF(C10=0,"",VLOOKUP(SMALL(Premier_Calculations[Rank Ties],Premier_League_Table[[#This Row],[Position]]),Premier_Calculations[],3,FALSE))</f>
        <v>Newcastle United</v>
      </c>
      <c r="C10" s="10">
        <f>VLOOKUP(SMALL(Premier_Calculations[Rank Ties],Premier_League_Table[[#This Row],[Position]]),Premier_Calculations[],4,FALSE)</f>
        <v>3</v>
      </c>
      <c r="D10" s="10">
        <f>VLOOKUP(SMALL(Premier_Calculations[Rank Ties],Premier_League_Table[[#This Row],[Position]]),Premier_Calculations[],5,FALSE)</f>
        <v>0</v>
      </c>
      <c r="E10" s="10">
        <f>VLOOKUP(SMALL(Premier_Calculations[Rank Ties],Premier_League_Table[[#This Row],[Position]]),Premier_Calculations[],6,FALSE)</f>
        <v>2</v>
      </c>
      <c r="F10" s="10">
        <f>VLOOKUP(SMALL(Premier_Calculations[Rank Ties],Premier_League_Table[[#This Row],[Position]]),Premier_Calculations[],7,FALSE)</f>
        <v>1</v>
      </c>
      <c r="G10" s="10">
        <f>IFERROR(VLOOKUP(SMALL(Premier_Calculations[Rank Ties],Premier_League_Table[[#This Row],[Position]]),Premier_Calculations[],8,FALSE),0)</f>
        <v>5</v>
      </c>
      <c r="H10" s="10">
        <f>IFERROR(VLOOKUP(SMALL(Premier_Calculations[Rank Ties],Premier_League_Table[[#This Row],[Position]]),Premier_Calculations[],9,FALSE),0)</f>
        <v>8</v>
      </c>
      <c r="I10" s="10">
        <f>IFERROR(VLOOKUP(SMALL(Premier_Calculations[Rank Ties],Premier_League_Table[[#This Row],[Position]]),Premier_Calculations[],10,FALSE),0)</f>
        <v>1</v>
      </c>
    </row>
    <row r="11" spans="1:9" x14ac:dyDescent="0.25">
      <c r="A11" s="9">
        <v>9</v>
      </c>
      <c r="B11" s="9" t="str">
        <f>IF(C11=0,"",VLOOKUP(SMALL(Premier_Calculations[Rank Ties],Premier_League_Table[[#This Row],[Position]]),Premier_Calculations[],3,FALSE))</f>
        <v>Swansea City</v>
      </c>
      <c r="C11" s="10">
        <f>VLOOKUP(SMALL(Premier_Calculations[Rank Ties],Premier_League_Table[[#This Row],[Position]]),Premier_Calculations[],4,FALSE)</f>
        <v>2</v>
      </c>
      <c r="D11" s="10">
        <f>VLOOKUP(SMALL(Premier_Calculations[Rank Ties],Premier_League_Table[[#This Row],[Position]]),Premier_Calculations[],5,FALSE)</f>
        <v>0</v>
      </c>
      <c r="E11" s="10">
        <f>VLOOKUP(SMALL(Premier_Calculations[Rank Ties],Premier_League_Table[[#This Row],[Position]]),Premier_Calculations[],6,FALSE)</f>
        <v>1</v>
      </c>
      <c r="F11" s="10">
        <f>VLOOKUP(SMALL(Premier_Calculations[Rank Ties],Premier_League_Table[[#This Row],[Position]]),Premier_Calculations[],7,FALSE)</f>
        <v>1</v>
      </c>
      <c r="G11" s="10">
        <f>IFERROR(VLOOKUP(SMALL(Premier_Calculations[Rank Ties],Premier_League_Table[[#This Row],[Position]]),Premier_Calculations[],8,FALSE),0)</f>
        <v>2</v>
      </c>
      <c r="H11" s="10">
        <f>IFERROR(VLOOKUP(SMALL(Premier_Calculations[Rank Ties],Premier_League_Table[[#This Row],[Position]]),Premier_Calculations[],9,FALSE),0)</f>
        <v>5</v>
      </c>
      <c r="I11" s="10">
        <f>IFERROR(VLOOKUP(SMALL(Premier_Calculations[Rank Ties],Premier_League_Table[[#This Row],[Position]]),Premier_Calculations[],10,FALSE),0)</f>
        <v>1</v>
      </c>
    </row>
    <row r="12" spans="1:9" x14ac:dyDescent="0.25">
      <c r="A12" s="9">
        <v>10</v>
      </c>
      <c r="B12" s="9" t="str">
        <f>IF(C12=0,"",VLOOKUP(SMALL(Premier_Calculations[Rank Ties],Premier_League_Table[[#This Row],[Position]]),Premier_Calculations[],3,FALSE))</f>
        <v>Everton</v>
      </c>
      <c r="C12" s="10">
        <f>VLOOKUP(SMALL(Premier_Calculations[Rank Ties],Premier_League_Table[[#This Row],[Position]]),Premier_Calculations[],4,FALSE)</f>
        <v>1</v>
      </c>
      <c r="D12" s="10">
        <f>VLOOKUP(SMALL(Premier_Calculations[Rank Ties],Premier_League_Table[[#This Row],[Position]]),Premier_Calculations[],5,FALSE)</f>
        <v>0</v>
      </c>
      <c r="E12" s="10">
        <f>VLOOKUP(SMALL(Premier_Calculations[Rank Ties],Premier_League_Table[[#This Row],[Position]]),Premier_Calculations[],6,FALSE)</f>
        <v>1</v>
      </c>
      <c r="F12" s="10">
        <f>VLOOKUP(SMALL(Premier_Calculations[Rank Ties],Premier_League_Table[[#This Row],[Position]]),Premier_Calculations[],7,FALSE)</f>
        <v>0</v>
      </c>
      <c r="G12" s="10">
        <f>IFERROR(VLOOKUP(SMALL(Premier_Calculations[Rank Ties],Premier_League_Table[[#This Row],[Position]]),Premier_Calculations[],8,FALSE),0)</f>
        <v>1</v>
      </c>
      <c r="H12" s="10">
        <f>IFERROR(VLOOKUP(SMALL(Premier_Calculations[Rank Ties],Premier_League_Table[[#This Row],[Position]]),Premier_Calculations[],9,FALSE),0)</f>
        <v>2</v>
      </c>
      <c r="I12" s="10">
        <f>IFERROR(VLOOKUP(SMALL(Premier_Calculations[Rank Ties],Premier_League_Table[[#This Row],[Position]]),Premier_Calculations[],10,FALSE),0)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D89" sqref="D89"/>
    </sheetView>
  </sheetViews>
  <sheetFormatPr defaultRowHeight="15" x14ac:dyDescent="0.25"/>
  <cols>
    <col min="1" max="1" width="15.5703125" bestFit="1" customWidth="1"/>
    <col min="2" max="2" width="13.7109375" customWidth="1"/>
    <col min="4" max="4" width="13.28515625" customWidth="1"/>
    <col min="5" max="5" width="18.140625" bestFit="1" customWidth="1"/>
  </cols>
  <sheetData>
    <row r="1" spans="1:5" ht="15.75" thickBot="1" x14ac:dyDescent="0.3">
      <c r="A1" s="3" t="s">
        <v>20</v>
      </c>
      <c r="B1" s="3" t="s">
        <v>18</v>
      </c>
      <c r="C1" s="4" t="s">
        <v>10</v>
      </c>
      <c r="D1" s="3" t="s">
        <v>19</v>
      </c>
      <c r="E1" s="3" t="s">
        <v>21</v>
      </c>
    </row>
    <row r="2" spans="1:5" ht="15.75" thickBot="1" x14ac:dyDescent="0.3">
      <c r="A2" t="s">
        <v>32</v>
      </c>
      <c r="B2" s="5">
        <v>2</v>
      </c>
      <c r="C2" s="6" t="s">
        <v>11</v>
      </c>
      <c r="D2" s="5">
        <v>1</v>
      </c>
      <c r="E2" t="s">
        <v>36</v>
      </c>
    </row>
    <row r="3" spans="1:5" ht="15.75" thickBot="1" x14ac:dyDescent="0.3">
      <c r="A3" t="s">
        <v>32</v>
      </c>
      <c r="B3" s="5"/>
      <c r="C3" s="6" t="s">
        <v>11</v>
      </c>
      <c r="D3" s="5"/>
      <c r="E3" t="s">
        <v>35</v>
      </c>
    </row>
    <row r="4" spans="1:5" ht="15.75" thickBot="1" x14ac:dyDescent="0.3">
      <c r="A4" t="s">
        <v>32</v>
      </c>
      <c r="B4" s="5"/>
      <c r="C4" s="6" t="s">
        <v>11</v>
      </c>
      <c r="D4" s="5"/>
      <c r="E4" t="s">
        <v>28</v>
      </c>
    </row>
    <row r="5" spans="1:5" ht="15.75" thickBot="1" x14ac:dyDescent="0.3">
      <c r="A5" t="s">
        <v>32</v>
      </c>
      <c r="B5" s="5"/>
      <c r="C5" s="6" t="s">
        <v>11</v>
      </c>
      <c r="D5" s="5"/>
      <c r="E5" t="s">
        <v>30</v>
      </c>
    </row>
    <row r="6" spans="1:5" ht="15.75" thickBot="1" x14ac:dyDescent="0.3">
      <c r="A6" t="s">
        <v>32</v>
      </c>
      <c r="B6" s="5"/>
      <c r="C6" s="6" t="s">
        <v>11</v>
      </c>
      <c r="D6" s="5"/>
      <c r="E6" t="s">
        <v>29</v>
      </c>
    </row>
    <row r="7" spans="1:5" ht="15.75" thickBot="1" x14ac:dyDescent="0.3">
      <c r="A7" t="s">
        <v>32</v>
      </c>
      <c r="B7" s="5"/>
      <c r="C7" s="6" t="s">
        <v>11</v>
      </c>
      <c r="D7" s="5"/>
      <c r="E7" t="s">
        <v>33</v>
      </c>
    </row>
    <row r="8" spans="1:5" ht="15.75" thickBot="1" x14ac:dyDescent="0.3">
      <c r="A8" t="s">
        <v>32</v>
      </c>
      <c r="B8" s="5"/>
      <c r="C8" s="6" t="s">
        <v>11</v>
      </c>
      <c r="D8" s="5"/>
      <c r="E8" t="s">
        <v>31</v>
      </c>
    </row>
    <row r="9" spans="1:5" ht="15.75" thickBot="1" x14ac:dyDescent="0.3">
      <c r="A9" t="s">
        <v>32</v>
      </c>
      <c r="B9" s="5"/>
      <c r="C9" s="6" t="s">
        <v>11</v>
      </c>
      <c r="D9" s="5"/>
      <c r="E9" t="s">
        <v>34</v>
      </c>
    </row>
    <row r="10" spans="1:5" ht="15.75" thickBot="1" x14ac:dyDescent="0.3">
      <c r="A10" t="s">
        <v>32</v>
      </c>
      <c r="B10" s="5"/>
      <c r="C10" s="6" t="s">
        <v>11</v>
      </c>
      <c r="D10" s="5"/>
      <c r="E10" t="s">
        <v>27</v>
      </c>
    </row>
    <row r="11" spans="1:5" ht="15.75" thickBot="1" x14ac:dyDescent="0.3">
      <c r="A11" t="s">
        <v>36</v>
      </c>
      <c r="B11" s="5"/>
      <c r="C11" s="6" t="s">
        <v>11</v>
      </c>
      <c r="D11" s="5"/>
      <c r="E11" t="s">
        <v>32</v>
      </c>
    </row>
    <row r="12" spans="1:5" ht="15.75" thickBot="1" x14ac:dyDescent="0.3">
      <c r="A12" t="s">
        <v>36</v>
      </c>
      <c r="B12" s="5"/>
      <c r="C12" s="6" t="s">
        <v>11</v>
      </c>
      <c r="D12" s="5"/>
      <c r="E12" t="s">
        <v>35</v>
      </c>
    </row>
    <row r="13" spans="1:5" ht="15.75" thickBot="1" x14ac:dyDescent="0.3">
      <c r="A13" t="s">
        <v>36</v>
      </c>
      <c r="B13" s="5"/>
      <c r="C13" s="6" t="s">
        <v>11</v>
      </c>
      <c r="D13" s="5"/>
      <c r="E13" t="s">
        <v>28</v>
      </c>
    </row>
    <row r="14" spans="1:5" ht="15.75" thickBot="1" x14ac:dyDescent="0.3">
      <c r="A14" t="s">
        <v>36</v>
      </c>
      <c r="B14" s="5"/>
      <c r="C14" s="6" t="s">
        <v>11</v>
      </c>
      <c r="D14" s="5"/>
      <c r="E14" t="s">
        <v>30</v>
      </c>
    </row>
    <row r="15" spans="1:5" ht="15.75" thickBot="1" x14ac:dyDescent="0.3">
      <c r="A15" t="s">
        <v>36</v>
      </c>
      <c r="B15" s="5"/>
      <c r="C15" s="6" t="s">
        <v>11</v>
      </c>
      <c r="D15" s="5"/>
      <c r="E15" t="s">
        <v>29</v>
      </c>
    </row>
    <row r="16" spans="1:5" ht="15.75" thickBot="1" x14ac:dyDescent="0.3">
      <c r="A16" t="s">
        <v>36</v>
      </c>
      <c r="B16" s="5"/>
      <c r="C16" s="6" t="s">
        <v>11</v>
      </c>
      <c r="D16" s="5"/>
      <c r="E16" t="s">
        <v>33</v>
      </c>
    </row>
    <row r="17" spans="1:5" ht="15.75" thickBot="1" x14ac:dyDescent="0.3">
      <c r="A17" t="s">
        <v>36</v>
      </c>
      <c r="B17" s="5"/>
      <c r="C17" s="6" t="s">
        <v>11</v>
      </c>
      <c r="D17" s="5"/>
      <c r="E17" t="s">
        <v>31</v>
      </c>
    </row>
    <row r="18" spans="1:5" ht="15.75" thickBot="1" x14ac:dyDescent="0.3">
      <c r="A18" t="s">
        <v>36</v>
      </c>
      <c r="B18" s="5"/>
      <c r="C18" s="6" t="s">
        <v>11</v>
      </c>
      <c r="D18" s="5"/>
      <c r="E18" t="s">
        <v>34</v>
      </c>
    </row>
    <row r="19" spans="1:5" ht="15.75" thickBot="1" x14ac:dyDescent="0.3">
      <c r="A19" t="s">
        <v>36</v>
      </c>
      <c r="B19" s="5"/>
      <c r="C19" s="6" t="s">
        <v>11</v>
      </c>
      <c r="D19" s="5"/>
      <c r="E19" t="s">
        <v>27</v>
      </c>
    </row>
    <row r="20" spans="1:5" ht="15.75" thickBot="1" x14ac:dyDescent="0.3">
      <c r="A20" t="s">
        <v>35</v>
      </c>
      <c r="B20" s="5"/>
      <c r="C20" s="6" t="s">
        <v>11</v>
      </c>
      <c r="D20" s="5"/>
      <c r="E20" t="s">
        <v>32</v>
      </c>
    </row>
    <row r="21" spans="1:5" ht="15.75" thickBot="1" x14ac:dyDescent="0.3">
      <c r="A21" t="s">
        <v>35</v>
      </c>
      <c r="B21" s="5"/>
      <c r="C21" s="6" t="s">
        <v>11</v>
      </c>
      <c r="D21" s="5"/>
      <c r="E21" t="s">
        <v>36</v>
      </c>
    </row>
    <row r="22" spans="1:5" ht="15.75" thickBot="1" x14ac:dyDescent="0.3">
      <c r="A22" t="s">
        <v>35</v>
      </c>
      <c r="B22" s="5"/>
      <c r="C22" s="6" t="s">
        <v>11</v>
      </c>
      <c r="D22" s="5"/>
      <c r="E22" t="s">
        <v>28</v>
      </c>
    </row>
    <row r="23" spans="1:5" ht="15.75" thickBot="1" x14ac:dyDescent="0.3">
      <c r="A23" t="s">
        <v>35</v>
      </c>
      <c r="B23" s="5">
        <v>2</v>
      </c>
      <c r="C23" s="6" t="s">
        <v>11</v>
      </c>
      <c r="D23" s="5">
        <v>2</v>
      </c>
      <c r="E23" t="s">
        <v>30</v>
      </c>
    </row>
    <row r="24" spans="1:5" ht="15.75" thickBot="1" x14ac:dyDescent="0.3">
      <c r="A24" t="s">
        <v>35</v>
      </c>
      <c r="B24" s="5"/>
      <c r="C24" s="6" t="s">
        <v>11</v>
      </c>
      <c r="D24" s="5"/>
      <c r="E24" t="s">
        <v>29</v>
      </c>
    </row>
    <row r="25" spans="1:5" ht="15.75" thickBot="1" x14ac:dyDescent="0.3">
      <c r="A25" t="s">
        <v>35</v>
      </c>
      <c r="B25" s="5"/>
      <c r="C25" s="6" t="s">
        <v>11</v>
      </c>
      <c r="D25" s="5"/>
      <c r="E25" t="s">
        <v>33</v>
      </c>
    </row>
    <row r="26" spans="1:5" ht="15.75" thickBot="1" x14ac:dyDescent="0.3">
      <c r="A26" t="s">
        <v>35</v>
      </c>
      <c r="B26" s="5"/>
      <c r="C26" s="6" t="s">
        <v>11</v>
      </c>
      <c r="D26" s="5"/>
      <c r="E26" t="s">
        <v>31</v>
      </c>
    </row>
    <row r="27" spans="1:5" ht="15.75" thickBot="1" x14ac:dyDescent="0.3">
      <c r="A27" t="s">
        <v>35</v>
      </c>
      <c r="B27" s="5"/>
      <c r="C27" s="6" t="s">
        <v>11</v>
      </c>
      <c r="D27" s="5"/>
      <c r="E27" t="s">
        <v>34</v>
      </c>
    </row>
    <row r="28" spans="1:5" ht="15.75" thickBot="1" x14ac:dyDescent="0.3">
      <c r="A28" t="s">
        <v>35</v>
      </c>
      <c r="B28" s="5"/>
      <c r="C28" s="6" t="s">
        <v>11</v>
      </c>
      <c r="D28" s="5"/>
      <c r="E28" t="s">
        <v>27</v>
      </c>
    </row>
    <row r="29" spans="1:5" ht="15.75" thickBot="1" x14ac:dyDescent="0.3">
      <c r="A29" t="s">
        <v>28</v>
      </c>
      <c r="B29" s="5"/>
      <c r="C29" s="6" t="s">
        <v>11</v>
      </c>
      <c r="D29" s="5"/>
      <c r="E29" t="s">
        <v>32</v>
      </c>
    </row>
    <row r="30" spans="1:5" ht="15.75" thickBot="1" x14ac:dyDescent="0.3">
      <c r="A30" t="s">
        <v>28</v>
      </c>
      <c r="B30" s="5"/>
      <c r="C30" s="6" t="s">
        <v>11</v>
      </c>
      <c r="D30" s="5"/>
      <c r="E30" t="s">
        <v>36</v>
      </c>
    </row>
    <row r="31" spans="1:5" ht="15.75" thickBot="1" x14ac:dyDescent="0.3">
      <c r="A31" t="s">
        <v>28</v>
      </c>
      <c r="B31" s="5"/>
      <c r="C31" s="6" t="s">
        <v>11</v>
      </c>
      <c r="D31" s="5"/>
      <c r="E31" t="s">
        <v>35</v>
      </c>
    </row>
    <row r="32" spans="1:5" ht="15.75" thickBot="1" x14ac:dyDescent="0.3">
      <c r="A32" t="s">
        <v>28</v>
      </c>
      <c r="B32" s="5"/>
      <c r="C32" s="6" t="s">
        <v>11</v>
      </c>
      <c r="D32" s="5"/>
      <c r="E32" t="s">
        <v>30</v>
      </c>
    </row>
    <row r="33" spans="1:5" ht="15.75" thickBot="1" x14ac:dyDescent="0.3">
      <c r="A33" t="s">
        <v>28</v>
      </c>
      <c r="B33" s="5"/>
      <c r="C33" s="6" t="s">
        <v>11</v>
      </c>
      <c r="D33" s="5"/>
      <c r="E33" t="s">
        <v>29</v>
      </c>
    </row>
    <row r="34" spans="1:5" ht="15.75" thickBot="1" x14ac:dyDescent="0.3">
      <c r="A34" t="s">
        <v>28</v>
      </c>
      <c r="B34" s="5">
        <v>3</v>
      </c>
      <c r="C34" s="6" t="s">
        <v>11</v>
      </c>
      <c r="D34" s="5">
        <v>1</v>
      </c>
      <c r="E34" t="s">
        <v>33</v>
      </c>
    </row>
    <row r="35" spans="1:5" ht="15.75" thickBot="1" x14ac:dyDescent="0.3">
      <c r="A35" t="s">
        <v>28</v>
      </c>
      <c r="B35" s="5"/>
      <c r="C35" s="6" t="s">
        <v>11</v>
      </c>
      <c r="D35" s="5"/>
      <c r="E35" t="s">
        <v>31</v>
      </c>
    </row>
    <row r="36" spans="1:5" ht="15.75" thickBot="1" x14ac:dyDescent="0.3">
      <c r="A36" t="s">
        <v>28</v>
      </c>
      <c r="B36" s="5"/>
      <c r="C36" s="6" t="s">
        <v>11</v>
      </c>
      <c r="D36" s="5"/>
      <c r="E36" t="s">
        <v>34</v>
      </c>
    </row>
    <row r="37" spans="1:5" ht="15.75" thickBot="1" x14ac:dyDescent="0.3">
      <c r="A37" t="s">
        <v>28</v>
      </c>
      <c r="B37" s="5"/>
      <c r="C37" s="6" t="s">
        <v>11</v>
      </c>
      <c r="D37" s="5"/>
      <c r="E37" t="s">
        <v>27</v>
      </c>
    </row>
    <row r="38" spans="1:5" ht="15.75" thickBot="1" x14ac:dyDescent="0.3">
      <c r="A38" t="s">
        <v>30</v>
      </c>
      <c r="B38" s="5"/>
      <c r="C38" s="6" t="s">
        <v>11</v>
      </c>
      <c r="D38" s="5"/>
      <c r="E38" t="s">
        <v>32</v>
      </c>
    </row>
    <row r="39" spans="1:5" ht="15.75" thickBot="1" x14ac:dyDescent="0.3">
      <c r="A39" t="s">
        <v>30</v>
      </c>
      <c r="B39" s="5"/>
      <c r="C39" s="6" t="s">
        <v>11</v>
      </c>
      <c r="D39" s="5"/>
      <c r="E39" t="s">
        <v>36</v>
      </c>
    </row>
    <row r="40" spans="1:5" ht="15.75" thickBot="1" x14ac:dyDescent="0.3">
      <c r="A40" t="s">
        <v>30</v>
      </c>
      <c r="B40" s="5"/>
      <c r="C40" s="6" t="s">
        <v>11</v>
      </c>
      <c r="D40" s="5"/>
      <c r="E40" t="s">
        <v>35</v>
      </c>
    </row>
    <row r="41" spans="1:5" ht="15.75" thickBot="1" x14ac:dyDescent="0.3">
      <c r="A41" t="s">
        <v>30</v>
      </c>
      <c r="B41" s="5"/>
      <c r="C41" s="6" t="s">
        <v>11</v>
      </c>
      <c r="D41" s="5"/>
      <c r="E41" t="s">
        <v>28</v>
      </c>
    </row>
    <row r="42" spans="1:5" ht="15.75" thickBot="1" x14ac:dyDescent="0.3">
      <c r="A42" t="s">
        <v>30</v>
      </c>
      <c r="B42" s="5"/>
      <c r="C42" s="6" t="s">
        <v>11</v>
      </c>
      <c r="D42" s="5"/>
      <c r="E42" t="s">
        <v>29</v>
      </c>
    </row>
    <row r="43" spans="1:5" ht="15.75" thickBot="1" x14ac:dyDescent="0.3">
      <c r="A43" t="s">
        <v>30</v>
      </c>
      <c r="B43" s="5"/>
      <c r="C43" s="6" t="s">
        <v>11</v>
      </c>
      <c r="D43" s="5"/>
      <c r="E43" t="s">
        <v>33</v>
      </c>
    </row>
    <row r="44" spans="1:5" ht="15.75" thickBot="1" x14ac:dyDescent="0.3">
      <c r="A44" t="s">
        <v>30</v>
      </c>
      <c r="B44" s="5"/>
      <c r="C44" s="6" t="s">
        <v>11</v>
      </c>
      <c r="D44" s="5"/>
      <c r="E44" t="s">
        <v>31</v>
      </c>
    </row>
    <row r="45" spans="1:5" ht="15.75" thickBot="1" x14ac:dyDescent="0.3">
      <c r="A45" t="s">
        <v>30</v>
      </c>
      <c r="B45" s="5"/>
      <c r="C45" s="6" t="s">
        <v>11</v>
      </c>
      <c r="D45" s="5"/>
      <c r="E45" t="s">
        <v>34</v>
      </c>
    </row>
    <row r="46" spans="1:5" ht="15.75" thickBot="1" x14ac:dyDescent="0.3">
      <c r="A46" t="s">
        <v>30</v>
      </c>
      <c r="B46" s="5">
        <v>1</v>
      </c>
      <c r="C46" s="6" t="s">
        <v>11</v>
      </c>
      <c r="D46" s="5">
        <v>1</v>
      </c>
      <c r="E46" t="s">
        <v>27</v>
      </c>
    </row>
    <row r="47" spans="1:5" ht="15.75" thickBot="1" x14ac:dyDescent="0.3">
      <c r="A47" t="s">
        <v>29</v>
      </c>
      <c r="B47" s="5"/>
      <c r="C47" s="6" t="s">
        <v>11</v>
      </c>
      <c r="D47" s="5"/>
      <c r="E47" t="s">
        <v>32</v>
      </c>
    </row>
    <row r="48" spans="1:5" ht="15.75" thickBot="1" x14ac:dyDescent="0.3">
      <c r="A48" t="s">
        <v>29</v>
      </c>
      <c r="B48" s="5"/>
      <c r="C48" s="6" t="s">
        <v>11</v>
      </c>
      <c r="D48" s="5"/>
      <c r="E48" t="s">
        <v>36</v>
      </c>
    </row>
    <row r="49" spans="1:5" ht="15.75" thickBot="1" x14ac:dyDescent="0.3">
      <c r="A49" t="s">
        <v>29</v>
      </c>
      <c r="B49" s="5"/>
      <c r="C49" s="6" t="s">
        <v>11</v>
      </c>
      <c r="D49" s="5"/>
      <c r="E49" t="s">
        <v>35</v>
      </c>
    </row>
    <row r="50" spans="1:5" ht="15.75" thickBot="1" x14ac:dyDescent="0.3">
      <c r="A50" t="s">
        <v>29</v>
      </c>
      <c r="B50" s="5"/>
      <c r="C50" s="6" t="s">
        <v>11</v>
      </c>
      <c r="D50" s="5"/>
      <c r="E50" t="s">
        <v>28</v>
      </c>
    </row>
    <row r="51" spans="1:5" ht="15.75" thickBot="1" x14ac:dyDescent="0.3">
      <c r="A51" t="s">
        <v>29</v>
      </c>
      <c r="B51" s="5"/>
      <c r="C51" s="6" t="s">
        <v>11</v>
      </c>
      <c r="D51" s="5"/>
      <c r="E51" t="s">
        <v>30</v>
      </c>
    </row>
    <row r="52" spans="1:5" ht="15.75" thickBot="1" x14ac:dyDescent="0.3">
      <c r="A52" t="s">
        <v>29</v>
      </c>
      <c r="B52" s="5">
        <v>3</v>
      </c>
      <c r="C52" s="6" t="s">
        <v>11</v>
      </c>
      <c r="D52" s="5">
        <v>3</v>
      </c>
      <c r="E52" t="s">
        <v>33</v>
      </c>
    </row>
    <row r="53" spans="1:5" ht="15.75" thickBot="1" x14ac:dyDescent="0.3">
      <c r="A53" t="s">
        <v>29</v>
      </c>
      <c r="B53" s="5"/>
      <c r="C53" s="6" t="s">
        <v>11</v>
      </c>
      <c r="D53" s="5"/>
      <c r="E53" t="s">
        <v>31</v>
      </c>
    </row>
    <row r="54" spans="1:5" ht="15.75" thickBot="1" x14ac:dyDescent="0.3">
      <c r="A54" t="s">
        <v>29</v>
      </c>
      <c r="B54" s="5">
        <v>4</v>
      </c>
      <c r="C54" s="6" t="s">
        <v>11</v>
      </c>
      <c r="D54" s="5">
        <v>1</v>
      </c>
      <c r="E54" t="s">
        <v>34</v>
      </c>
    </row>
    <row r="55" spans="1:5" ht="15.75" thickBot="1" x14ac:dyDescent="0.3">
      <c r="A55" t="s">
        <v>29</v>
      </c>
      <c r="B55" s="5"/>
      <c r="C55" s="6" t="s">
        <v>11</v>
      </c>
      <c r="D55" s="5"/>
      <c r="E55" t="s">
        <v>27</v>
      </c>
    </row>
    <row r="56" spans="1:5" ht="15.75" thickBot="1" x14ac:dyDescent="0.3">
      <c r="A56" t="s">
        <v>33</v>
      </c>
      <c r="B56" s="5"/>
      <c r="C56" s="6" t="s">
        <v>11</v>
      </c>
      <c r="D56" s="5"/>
      <c r="E56" t="s">
        <v>32</v>
      </c>
    </row>
    <row r="57" spans="1:5" ht="15.75" thickBot="1" x14ac:dyDescent="0.3">
      <c r="A57" t="s">
        <v>33</v>
      </c>
      <c r="B57" s="5"/>
      <c r="C57" s="6" t="s">
        <v>11</v>
      </c>
      <c r="D57" s="5"/>
      <c r="E57" t="s">
        <v>36</v>
      </c>
    </row>
    <row r="58" spans="1:5" ht="15.75" thickBot="1" x14ac:dyDescent="0.3">
      <c r="A58" t="s">
        <v>33</v>
      </c>
      <c r="B58" s="5"/>
      <c r="C58" s="6" t="s">
        <v>11</v>
      </c>
      <c r="D58" s="5"/>
      <c r="E58" t="s">
        <v>35</v>
      </c>
    </row>
    <row r="59" spans="1:5" ht="15.75" thickBot="1" x14ac:dyDescent="0.3">
      <c r="A59" t="s">
        <v>33</v>
      </c>
      <c r="B59" s="5"/>
      <c r="C59" s="6" t="s">
        <v>11</v>
      </c>
      <c r="D59" s="5"/>
      <c r="E59" t="s">
        <v>28</v>
      </c>
    </row>
    <row r="60" spans="1:5" ht="15.75" thickBot="1" x14ac:dyDescent="0.3">
      <c r="A60" t="s">
        <v>33</v>
      </c>
      <c r="B60" s="5"/>
      <c r="C60" s="6" t="s">
        <v>11</v>
      </c>
      <c r="D60" s="5"/>
      <c r="E60" t="s">
        <v>30</v>
      </c>
    </row>
    <row r="61" spans="1:5" ht="15.75" thickBot="1" x14ac:dyDescent="0.3">
      <c r="A61" t="s">
        <v>33</v>
      </c>
      <c r="B61" s="5"/>
      <c r="C61" s="6" t="s">
        <v>11</v>
      </c>
      <c r="D61" s="5"/>
      <c r="E61" t="s">
        <v>29</v>
      </c>
    </row>
    <row r="62" spans="1:5" ht="15.75" thickBot="1" x14ac:dyDescent="0.3">
      <c r="A62" t="s">
        <v>33</v>
      </c>
      <c r="B62" s="5"/>
      <c r="C62" s="6" t="s">
        <v>11</v>
      </c>
      <c r="D62" s="5"/>
      <c r="E62" t="s">
        <v>31</v>
      </c>
    </row>
    <row r="63" spans="1:5" ht="15.75" thickBot="1" x14ac:dyDescent="0.3">
      <c r="A63" t="s">
        <v>33</v>
      </c>
      <c r="B63" s="5"/>
      <c r="C63" s="6" t="s">
        <v>11</v>
      </c>
      <c r="D63" s="5"/>
      <c r="E63" t="s">
        <v>34</v>
      </c>
    </row>
    <row r="64" spans="1:5" ht="15.75" thickBot="1" x14ac:dyDescent="0.3">
      <c r="A64" t="s">
        <v>33</v>
      </c>
      <c r="B64" s="5">
        <v>1</v>
      </c>
      <c r="C64" s="6" t="s">
        <v>11</v>
      </c>
      <c r="D64" s="5">
        <v>2</v>
      </c>
      <c r="E64" t="s">
        <v>27</v>
      </c>
    </row>
    <row r="65" spans="1:5" ht="15.75" thickBot="1" x14ac:dyDescent="0.3">
      <c r="A65" t="s">
        <v>31</v>
      </c>
      <c r="B65" s="5"/>
      <c r="C65" s="6" t="s">
        <v>11</v>
      </c>
      <c r="D65" s="5"/>
      <c r="E65" t="s">
        <v>32</v>
      </c>
    </row>
    <row r="66" spans="1:5" ht="15.75" thickBot="1" x14ac:dyDescent="0.3">
      <c r="A66" t="s">
        <v>31</v>
      </c>
      <c r="B66" s="5"/>
      <c r="C66" s="6" t="s">
        <v>11</v>
      </c>
      <c r="D66" s="5"/>
      <c r="E66" t="s">
        <v>36</v>
      </c>
    </row>
    <row r="67" spans="1:5" ht="15.75" thickBot="1" x14ac:dyDescent="0.3">
      <c r="A67" t="s">
        <v>31</v>
      </c>
      <c r="B67" s="5"/>
      <c r="C67" s="6" t="s">
        <v>11</v>
      </c>
      <c r="D67" s="5"/>
      <c r="E67" t="s">
        <v>35</v>
      </c>
    </row>
    <row r="68" spans="1:5" ht="15.75" thickBot="1" x14ac:dyDescent="0.3">
      <c r="A68" t="s">
        <v>31</v>
      </c>
      <c r="B68" s="5"/>
      <c r="C68" s="6" t="s">
        <v>11</v>
      </c>
      <c r="D68" s="5"/>
      <c r="E68" t="s">
        <v>28</v>
      </c>
    </row>
    <row r="69" spans="1:5" ht="15.75" thickBot="1" x14ac:dyDescent="0.3">
      <c r="A69" t="s">
        <v>31</v>
      </c>
      <c r="B69" s="5">
        <v>2</v>
      </c>
      <c r="C69" s="6" t="s">
        <v>11</v>
      </c>
      <c r="D69" s="5">
        <v>2</v>
      </c>
      <c r="E69" t="s">
        <v>30</v>
      </c>
    </row>
    <row r="70" spans="1:5" ht="15.75" thickBot="1" x14ac:dyDescent="0.3">
      <c r="A70" t="s">
        <v>31</v>
      </c>
      <c r="B70" s="5"/>
      <c r="C70" s="6" t="s">
        <v>11</v>
      </c>
      <c r="D70" s="5"/>
      <c r="E70" t="s">
        <v>29</v>
      </c>
    </row>
    <row r="71" spans="1:5" ht="15.75" thickBot="1" x14ac:dyDescent="0.3">
      <c r="A71" t="s">
        <v>31</v>
      </c>
      <c r="B71" s="5"/>
      <c r="C71" s="6" t="s">
        <v>11</v>
      </c>
      <c r="D71" s="5"/>
      <c r="E71" t="s">
        <v>33</v>
      </c>
    </row>
    <row r="72" spans="1:5" ht="15.75" thickBot="1" x14ac:dyDescent="0.3">
      <c r="A72" t="s">
        <v>31</v>
      </c>
      <c r="B72" s="5"/>
      <c r="C72" s="6" t="s">
        <v>11</v>
      </c>
      <c r="D72" s="5"/>
      <c r="E72" t="s">
        <v>34</v>
      </c>
    </row>
    <row r="73" spans="1:5" ht="15.75" thickBot="1" x14ac:dyDescent="0.3">
      <c r="A73" t="s">
        <v>31</v>
      </c>
      <c r="B73" s="5"/>
      <c r="C73" s="6" t="s">
        <v>11</v>
      </c>
      <c r="D73" s="5"/>
      <c r="E73" t="s">
        <v>27</v>
      </c>
    </row>
    <row r="74" spans="1:5" ht="15.75" thickBot="1" x14ac:dyDescent="0.3">
      <c r="A74" t="s">
        <v>34</v>
      </c>
      <c r="B74" s="5"/>
      <c r="C74" s="6" t="s">
        <v>11</v>
      </c>
      <c r="D74" s="5"/>
      <c r="E74" t="s">
        <v>32</v>
      </c>
    </row>
    <row r="75" spans="1:5" ht="15.75" thickBot="1" x14ac:dyDescent="0.3">
      <c r="A75" t="s">
        <v>34</v>
      </c>
      <c r="B75" s="5"/>
      <c r="C75" s="6" t="s">
        <v>11</v>
      </c>
      <c r="D75" s="5"/>
      <c r="E75" t="s">
        <v>36</v>
      </c>
    </row>
    <row r="76" spans="1:5" ht="15.75" thickBot="1" x14ac:dyDescent="0.3">
      <c r="A76" t="s">
        <v>34</v>
      </c>
      <c r="B76" s="5">
        <v>1</v>
      </c>
      <c r="C76" s="6" t="s">
        <v>11</v>
      </c>
      <c r="D76" s="5">
        <v>1</v>
      </c>
      <c r="E76" t="s">
        <v>35</v>
      </c>
    </row>
    <row r="77" spans="1:5" ht="15.75" thickBot="1" x14ac:dyDescent="0.3">
      <c r="A77" t="s">
        <v>34</v>
      </c>
      <c r="B77" s="5"/>
      <c r="C77" s="6" t="s">
        <v>11</v>
      </c>
      <c r="D77" s="5"/>
      <c r="E77" t="s">
        <v>28</v>
      </c>
    </row>
    <row r="78" spans="1:5" ht="15.75" thickBot="1" x14ac:dyDescent="0.3">
      <c r="A78" t="s">
        <v>34</v>
      </c>
      <c r="B78" s="5"/>
      <c r="C78" s="6" t="s">
        <v>11</v>
      </c>
      <c r="D78" s="5"/>
      <c r="E78" t="s">
        <v>30</v>
      </c>
    </row>
    <row r="79" spans="1:5" ht="15.75" thickBot="1" x14ac:dyDescent="0.3">
      <c r="A79" t="s">
        <v>34</v>
      </c>
      <c r="B79" s="5"/>
      <c r="C79" s="6" t="s">
        <v>11</v>
      </c>
      <c r="D79" s="5"/>
      <c r="E79" t="s">
        <v>29</v>
      </c>
    </row>
    <row r="80" spans="1:5" ht="15.75" thickBot="1" x14ac:dyDescent="0.3">
      <c r="A80" t="s">
        <v>34</v>
      </c>
      <c r="B80" s="5"/>
      <c r="C80" s="6" t="s">
        <v>11</v>
      </c>
      <c r="D80" s="5"/>
      <c r="E80" t="s">
        <v>33</v>
      </c>
    </row>
    <row r="81" spans="1:5" ht="15.75" thickBot="1" x14ac:dyDescent="0.3">
      <c r="A81" t="s">
        <v>34</v>
      </c>
      <c r="B81" s="5"/>
      <c r="C81" s="6" t="s">
        <v>11</v>
      </c>
      <c r="D81" s="5"/>
      <c r="E81" t="s">
        <v>31</v>
      </c>
    </row>
    <row r="82" spans="1:5" ht="15.75" thickBot="1" x14ac:dyDescent="0.3">
      <c r="A82" t="s">
        <v>34</v>
      </c>
      <c r="B82" s="5"/>
      <c r="C82" s="6" t="s">
        <v>11</v>
      </c>
      <c r="D82" s="5"/>
      <c r="E82" t="s">
        <v>27</v>
      </c>
    </row>
    <row r="83" spans="1:5" ht="15.75" thickBot="1" x14ac:dyDescent="0.3">
      <c r="A83" t="s">
        <v>27</v>
      </c>
      <c r="B83" s="5"/>
      <c r="C83" s="6" t="s">
        <v>11</v>
      </c>
      <c r="D83" s="5"/>
      <c r="E83" t="s">
        <v>32</v>
      </c>
    </row>
    <row r="84" spans="1:5" ht="15.75" thickBot="1" x14ac:dyDescent="0.3">
      <c r="A84" t="s">
        <v>27</v>
      </c>
      <c r="B84" s="5"/>
      <c r="C84" s="6" t="s">
        <v>11</v>
      </c>
      <c r="D84" s="5"/>
      <c r="E84" t="s">
        <v>36</v>
      </c>
    </row>
    <row r="85" spans="1:5" ht="15.75" thickBot="1" x14ac:dyDescent="0.3">
      <c r="A85" t="s">
        <v>27</v>
      </c>
      <c r="B85" s="5">
        <v>4</v>
      </c>
      <c r="C85" s="6" t="s">
        <v>11</v>
      </c>
      <c r="D85" s="5">
        <v>0</v>
      </c>
      <c r="E85" t="s">
        <v>35</v>
      </c>
    </row>
    <row r="86" spans="1:5" ht="15.75" thickBot="1" x14ac:dyDescent="0.3">
      <c r="A86" t="s">
        <v>27</v>
      </c>
      <c r="B86" s="5"/>
      <c r="C86" s="6" t="s">
        <v>11</v>
      </c>
      <c r="D86" s="5"/>
      <c r="E86" t="s">
        <v>28</v>
      </c>
    </row>
    <row r="87" spans="1:5" ht="15.75" thickBot="1" x14ac:dyDescent="0.3">
      <c r="A87" t="s">
        <v>27</v>
      </c>
      <c r="B87" s="5"/>
      <c r="C87" s="6" t="s">
        <v>11</v>
      </c>
      <c r="D87" s="5"/>
      <c r="E87" t="s">
        <v>30</v>
      </c>
    </row>
    <row r="88" spans="1:5" ht="15.75" thickBot="1" x14ac:dyDescent="0.3">
      <c r="A88" t="s">
        <v>27</v>
      </c>
      <c r="B88" s="5"/>
      <c r="C88" s="6" t="s">
        <v>11</v>
      </c>
      <c r="D88" s="5"/>
      <c r="E88" t="s">
        <v>29</v>
      </c>
    </row>
    <row r="89" spans="1:5" ht="15.75" thickBot="1" x14ac:dyDescent="0.3">
      <c r="A89" t="s">
        <v>27</v>
      </c>
      <c r="B89" s="5"/>
      <c r="C89" s="6" t="s">
        <v>11</v>
      </c>
      <c r="D89" s="5"/>
      <c r="E89" t="s">
        <v>33</v>
      </c>
    </row>
    <row r="90" spans="1:5" ht="15.75" thickBot="1" x14ac:dyDescent="0.3">
      <c r="A90" t="s">
        <v>27</v>
      </c>
      <c r="B90" s="5"/>
      <c r="C90" s="6" t="s">
        <v>11</v>
      </c>
      <c r="D90" s="5"/>
      <c r="E90" t="s">
        <v>31</v>
      </c>
    </row>
    <row r="91" spans="1:5" ht="15.75" thickBot="1" x14ac:dyDescent="0.3">
      <c r="A91" t="s">
        <v>27</v>
      </c>
      <c r="B91" s="5"/>
      <c r="C91" s="6" t="s">
        <v>11</v>
      </c>
      <c r="D91" s="5"/>
      <c r="E91" t="s">
        <v>34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G17" sqref="G17"/>
    </sheetView>
  </sheetViews>
  <sheetFormatPr defaultRowHeight="15" x14ac:dyDescent="0.25"/>
  <sheetData>
    <row r="1" spans="1:2" x14ac:dyDescent="0.25">
      <c r="B1" t="s">
        <v>15</v>
      </c>
    </row>
    <row r="2" spans="1:2" x14ac:dyDescent="0.25">
      <c r="A2" t="s">
        <v>13</v>
      </c>
      <c r="B2">
        <v>3</v>
      </c>
    </row>
    <row r="3" spans="1:2" x14ac:dyDescent="0.25">
      <c r="A3" t="s">
        <v>14</v>
      </c>
      <c r="B3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2" sqref="A2"/>
    </sheetView>
  </sheetViews>
  <sheetFormatPr defaultRowHeight="15" x14ac:dyDescent="0.25"/>
  <cols>
    <col min="1" max="1" width="17.85546875" customWidth="1"/>
    <col min="2" max="2" width="16.140625" bestFit="1" customWidth="1"/>
  </cols>
  <sheetData>
    <row r="1" spans="1:2" x14ac:dyDescent="0.25">
      <c r="A1" s="1" t="s">
        <v>17</v>
      </c>
      <c r="B1" s="1" t="s">
        <v>23</v>
      </c>
    </row>
    <row r="2" spans="1:2" x14ac:dyDescent="0.25">
      <c r="A2" t="s">
        <v>32</v>
      </c>
      <c r="B2">
        <v>0</v>
      </c>
    </row>
    <row r="3" spans="1:2" x14ac:dyDescent="0.25">
      <c r="A3" t="s">
        <v>36</v>
      </c>
      <c r="B3">
        <v>0</v>
      </c>
    </row>
    <row r="4" spans="1:2" x14ac:dyDescent="0.25">
      <c r="A4" t="s">
        <v>35</v>
      </c>
      <c r="B4">
        <v>0</v>
      </c>
    </row>
    <row r="5" spans="1:2" x14ac:dyDescent="0.25">
      <c r="A5" t="s">
        <v>28</v>
      </c>
      <c r="B5">
        <v>0</v>
      </c>
    </row>
    <row r="6" spans="1:2" x14ac:dyDescent="0.25">
      <c r="A6" t="s">
        <v>30</v>
      </c>
      <c r="B6">
        <v>0</v>
      </c>
    </row>
    <row r="7" spans="1:2" x14ac:dyDescent="0.25">
      <c r="A7" t="s">
        <v>29</v>
      </c>
      <c r="B7">
        <v>0</v>
      </c>
    </row>
    <row r="8" spans="1:2" x14ac:dyDescent="0.25">
      <c r="A8" t="s">
        <v>33</v>
      </c>
      <c r="B8">
        <v>0</v>
      </c>
    </row>
    <row r="9" spans="1:2" x14ac:dyDescent="0.25">
      <c r="A9" t="s">
        <v>31</v>
      </c>
      <c r="B9">
        <v>0</v>
      </c>
    </row>
    <row r="10" spans="1:2" x14ac:dyDescent="0.25">
      <c r="A10" t="s">
        <v>34</v>
      </c>
      <c r="B10">
        <v>0</v>
      </c>
    </row>
    <row r="11" spans="1:2" x14ac:dyDescent="0.25">
      <c r="A11" t="s">
        <v>27</v>
      </c>
      <c r="B11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Calculations</vt:lpstr>
      <vt:lpstr>League Table</vt:lpstr>
      <vt:lpstr>Fixtures</vt:lpstr>
      <vt:lpstr>Data</vt:lpstr>
      <vt:lpstr>Teams</vt:lpstr>
    </vt:vector>
  </TitlesOfParts>
  <Company>Enliten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Trainee1</dc:creator>
  <cp:lastModifiedBy>Computergaga</cp:lastModifiedBy>
  <dcterms:created xsi:type="dcterms:W3CDTF">2013-05-18T17:29:52Z</dcterms:created>
  <dcterms:modified xsi:type="dcterms:W3CDTF">2014-04-13T08:41:25Z</dcterms:modified>
</cp:coreProperties>
</file>