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u\Downloads\"/>
    </mc:Choice>
  </mc:AlternateContent>
  <xr:revisionPtr revIDLastSave="0" documentId="13_ncr:1_{DBBC0014-99D8-42F1-B48E-E8C255FD0962}" xr6:coauthVersionLast="47" xr6:coauthVersionMax="47" xr10:uidLastSave="{00000000-0000-0000-0000-000000000000}"/>
  <bookViews>
    <workbookView xWindow="-110" yWindow="-110" windowWidth="24220" windowHeight="15500" activeTab="2" xr2:uid="{4A846F92-6989-4B94-9A61-BA09974B5420}"/>
  </bookViews>
  <sheets>
    <sheet name="Details" sheetId="3" r:id="rId1"/>
    <sheet name="P_ALLO" sheetId="1" r:id="rId2"/>
    <sheet name="STATEMENT" sheetId="2" r:id="rId3"/>
  </sheets>
  <externalReferences>
    <externalReference r:id="rId4"/>
    <externalReference r:id="rId5"/>
    <externalReference r:id="rId6"/>
    <externalReference r:id="rId7"/>
  </externalReferences>
  <definedNames>
    <definedName name="_92008.0015">#REF!</definedName>
    <definedName name="_ABA1">#REF!</definedName>
    <definedName name="_FAX1">#REF!,#REF!</definedName>
    <definedName name="_FAXptd">#REF!,#REF!</definedName>
    <definedName name="_FEE1">#REF!</definedName>
    <definedName name="_xlnm._FilterDatabase" localSheetId="1" hidden="1">P_ALLO!$B$8:$J$28</definedName>
    <definedName name="_OD1">#REF!,#REF!:#REF!</definedName>
    <definedName name="_PI1">#REF!</definedName>
    <definedName name="_PSA1">#REF!</definedName>
    <definedName name="_PSAptd">#REF!</definedName>
    <definedName name="_smp1">#REF!</definedName>
    <definedName name="_VAT1">#REF!</definedName>
    <definedName name="_WIP1">#REF!</definedName>
    <definedName name="ABA">#REF!</definedName>
    <definedName name="ACC_SUNDRY">#REF!</definedName>
    <definedName name="ACC_SUNDRY1">#REF!</definedName>
    <definedName name="ADMINISTRATION">#REF!</definedName>
    <definedName name="anc">#REF!,#REF!:#REF!</definedName>
    <definedName name="ANNUITIES1">[1]tb_ytd_mar_09!$D$694</definedName>
    <definedName name="BANK">#REF!</definedName>
    <definedName name="BANK1">#REF!</definedName>
    <definedName name="BNKCHGS1">#REF!</definedName>
    <definedName name="BNKCHGSptd">#REF!</definedName>
    <definedName name="bonus">#REF!</definedName>
    <definedName name="bonus1">#REF!</definedName>
    <definedName name="BONUSPTD">[1]tb_ytd_mar_09!$F$325:$F$348</definedName>
    <definedName name="capital">#REF!</definedName>
    <definedName name="capital1">#REF!</definedName>
    <definedName name="chg_ptd">#REF!</definedName>
    <definedName name="chg_ytd">#REF!</definedName>
    <definedName name="CLEANING1">#REF!</definedName>
    <definedName name="CLEANINGptd">#REF!,#REF!</definedName>
    <definedName name="Cli_rebate">#REF!</definedName>
    <definedName name="CLIENT_INT">#REF!</definedName>
    <definedName name="CLIENT_INT1">#REF!</definedName>
    <definedName name="COMPUTER1">#REF!</definedName>
    <definedName name="COMPUTERptd">#REF!</definedName>
    <definedName name="COURIERS1">#REF!</definedName>
    <definedName name="COURIERSptd">#REF!</definedName>
    <definedName name="CREDITORS">#REF!,#REF!</definedName>
    <definedName name="creditors_over_one1">#REF!</definedName>
    <definedName name="creditors_over1">#REF!</definedName>
    <definedName name="CREDITORS1">#REF!</definedName>
    <definedName name="CURR_ACC2">#REF!</definedName>
    <definedName name="CURR_ACCS">#REF!</definedName>
    <definedName name="CURR_ACCS1">#REF!</definedName>
    <definedName name="DEBTORS">#REF!</definedName>
    <definedName name="DEBTORS1">#REF!</definedName>
    <definedName name="DEPRECIATION1">#REF!</definedName>
    <definedName name="DEPRECIATIONptd">#REF!</definedName>
    <definedName name="DICTAPHONE1">#REF!</definedName>
    <definedName name="DICTAPHONEptd">#REF!</definedName>
    <definedName name="disb_prov">#REF!</definedName>
    <definedName name="disb_prov_ptd">'[2]p&amp;l_ptd_jul14'!#REF!</definedName>
    <definedName name="disb_prov_ptd1">'[2]p&amp;l_ptd_jul14'!#REF!</definedName>
    <definedName name="disb_prov1">#REF!</definedName>
    <definedName name="disb_woff">#REF!</definedName>
    <definedName name="disb_woff_firm">#REF!,#REF!</definedName>
    <definedName name="disb_woff_firm1">#REF!,#REF!</definedName>
    <definedName name="disb_woff1">#REF!</definedName>
    <definedName name="Distribution_shedule" localSheetId="1">P_ALLO!$B$2:$J$34</definedName>
    <definedName name="DONt">#REF!</definedName>
    <definedName name="DRAWINGS">#REF!</definedName>
    <definedName name="DRAWINGS1">#REF!</definedName>
    <definedName name="DRAWINGS2">#REF!</definedName>
    <definedName name="fe_cat">#REF!</definedName>
    <definedName name="fe_code">#REF!</definedName>
    <definedName name="fe_name">#REF!</definedName>
    <definedName name="FEE">#REF!</definedName>
    <definedName name="FEE_EARNERS">#REF!</definedName>
    <definedName name="fees_com">#REF!</definedName>
    <definedName name="fees_firm">#REF!</definedName>
    <definedName name="fees_lit">#REF!</definedName>
    <definedName name="fees_Pri">#REF!</definedName>
    <definedName name="fees_prop">#REF!</definedName>
    <definedName name="fees_ptd">#REF!</definedName>
    <definedName name="fees_res">#REF!</definedName>
    <definedName name="fees_ytd">#REF!</definedName>
    <definedName name="FINANCE1">#REF!</definedName>
    <definedName name="FINCOST1">#REF!</definedName>
    <definedName name="FINCOSTptd">#REF!</definedName>
    <definedName name="general_overheads">#REF!</definedName>
    <definedName name="general_overheads1">#REF!</definedName>
    <definedName name="GREEN_INITIATIVE">#REF!</definedName>
    <definedName name="GREEN_INITIATIVEptd">#REF!</definedName>
    <definedName name="hrs_ptd">#REF!</definedName>
    <definedName name="hrs_ytd">#REF!</definedName>
    <definedName name="INSURANCEO1">#REF!</definedName>
    <definedName name="INSURANCEOptd">#REF!</definedName>
    <definedName name="INSURANCEP">#REF!</definedName>
    <definedName name="INSURANCEP1">#REF!</definedName>
    <definedName name="INSURANCEPptd">#REF!</definedName>
    <definedName name="IT_LOAN1">#REF!</definedName>
    <definedName name="KITCHEN">#REF!,#REF!</definedName>
    <definedName name="KITCHEN1">#REF!</definedName>
    <definedName name="KITCHENptd">#REF!</definedName>
    <definedName name="LIGHTHP1">#REF!</definedName>
    <definedName name="LIGHTHPptd">#REF!</definedName>
    <definedName name="LOAN_BANK_ACCOUNT">#REF!</definedName>
    <definedName name="loan1">#REF!</definedName>
    <definedName name="MARKETING1">#REF!</definedName>
    <definedName name="MARKETINGptd">#REF!</definedName>
    <definedName name="maternity">#REF!</definedName>
    <definedName name="maternity1">#REF!</definedName>
    <definedName name="maternityptd">#REF!</definedName>
    <definedName name="MEMBERSHIP1">#REF!</definedName>
    <definedName name="MEMBERSHIPptd">#REF!</definedName>
    <definedName name="NET_DISBS">#REF!</definedName>
    <definedName name="NET_DISBS1">#REF!</definedName>
    <definedName name="NET_FIXED_ASSETS">#REF!</definedName>
    <definedName name="NET_FIXED_ASSETS1">#REF!</definedName>
    <definedName name="other_income">#REF!</definedName>
    <definedName name="other_income1">#REF!</definedName>
    <definedName name="overtime">#REF!</definedName>
    <definedName name="overtime1">#REF!</definedName>
    <definedName name="overtimeptd">#REF!</definedName>
    <definedName name="PHOTOCOPYING1">#REF!</definedName>
    <definedName name="PHOTOCOPYINGptd">#REF!,#REF!</definedName>
    <definedName name="PLtable">[3]Firm_PL!#REF!</definedName>
    <definedName name="POSTAGE1">#REF!</definedName>
    <definedName name="POSTAGEptd">#REF!</definedName>
    <definedName name="_xlnm.Print_Area" localSheetId="1">P_ALLO!$B$1:$J$34</definedName>
    <definedName name="_xlnm.Print_Titles" localSheetId="1">P_ALLO!$1:$6</definedName>
    <definedName name="PROF_DIST">#REF!</definedName>
    <definedName name="PROF_DIST_1">#REF!</definedName>
    <definedName name="Prof_Dist_Fe">#REF!</definedName>
    <definedName name="PROF_DIST1">#REF!</definedName>
    <definedName name="PROF_DIST2">#REF!</definedName>
    <definedName name="PROFESSIONAL1">#REF!</definedName>
    <definedName name="PROFESSIONALptd">#REF!</definedName>
    <definedName name="PROFINDEM1">#REF!</definedName>
    <definedName name="PROFINDEMptd">#REF!</definedName>
    <definedName name="PROFSERV1">#REF!</definedName>
    <definedName name="PROFSERVptd">#REF!,#REF!</definedName>
    <definedName name="PROV_BAD_DEBT">#REF!</definedName>
    <definedName name="PROV_BAD_DEBT1">#REF!</definedName>
    <definedName name="provision">#REF!</definedName>
    <definedName name="provision1">#REF!</definedName>
    <definedName name="PTNRS_PRIOR_YEAR">#REF!</definedName>
    <definedName name="PTNRS_PRIOR_YEAR1">#REF!</definedName>
    <definedName name="RATES1">#REF!</definedName>
    <definedName name="RATESptd">#REF!</definedName>
    <definedName name="recruitment1">#REF!</definedName>
    <definedName name="recruitmentptd">#REF!</definedName>
    <definedName name="RENT1">#REF!</definedName>
    <definedName name="RENTptd">#REF!</definedName>
    <definedName name="REPAIRS1">#REF!</definedName>
    <definedName name="REPAIRSptd">#REF!</definedName>
    <definedName name="Sal_Ad">#REF!</definedName>
    <definedName name="Sal_Ad1">#REF!</definedName>
    <definedName name="Sal_Fe">#REF!</definedName>
    <definedName name="Sal_Fe1">#REF!</definedName>
    <definedName name="Sal_Mat">#REF!</definedName>
    <definedName name="Sal_Mat1">#REF!</definedName>
    <definedName name="Sal_Sec">#REF!</definedName>
    <definedName name="Sal_Sec1">#REF!</definedName>
    <definedName name="Sal_Tra">#REF!</definedName>
    <definedName name="Sal_Tra1">#REF!</definedName>
    <definedName name="salary">#REF!</definedName>
    <definedName name="salary1">#REF!</definedName>
    <definedName name="salaryptd">#REF!</definedName>
    <definedName name="SECURITY1">#REF!</definedName>
    <definedName name="SECURITYptd">#REF!</definedName>
    <definedName name="SERVICES1">#REF!</definedName>
    <definedName name="SERVICESptd">#REF!</definedName>
    <definedName name="SETUPCOSTS1">#REF!</definedName>
    <definedName name="SETUPCOSTSptd">#REF!</definedName>
    <definedName name="SHEDULE1" localSheetId="1">P_ALLO!$B$2:$J$32</definedName>
    <definedName name="SMALL_of_equ1">#REF!</definedName>
    <definedName name="SMALL_of_equptd">#REF!</definedName>
    <definedName name="smp">#REF!</definedName>
    <definedName name="smp_ptd">'[2]p&amp;l_ptd_jul14'!#REF!</definedName>
    <definedName name="smp_ptd1">'[2]p&amp;l_ptd_jul14'!#REF!</definedName>
    <definedName name="special">#REF!</definedName>
    <definedName name="SPECIAL_PAYMENTS">#REF!</definedName>
    <definedName name="special1">#REF!</definedName>
    <definedName name="specialptd">#REF!</definedName>
    <definedName name="Staff_Ins">#REF!</definedName>
    <definedName name="Staff_Ins1">#REF!</definedName>
    <definedName name="STATIONARY1">#REF!</definedName>
    <definedName name="STATIONARYptd">#REF!</definedName>
    <definedName name="STORAGE1">#REF!</definedName>
    <definedName name="STORAGEptd">#REF!</definedName>
    <definedName name="SUNDRY_PRE">#REF!</definedName>
    <definedName name="SUNDRY_PRE1">#REF!</definedName>
    <definedName name="SUNDRY1">#REF!</definedName>
    <definedName name="SUNDRYptd">#REF!</definedName>
    <definedName name="TAX_RESERVE">#REF!</definedName>
    <definedName name="TAX_RESERVE1">#REF!</definedName>
    <definedName name="tcosts_ptd">#REF!</definedName>
    <definedName name="tcosts_ytd">#REF!</definedName>
    <definedName name="TELEPHONE1">#REF!</definedName>
    <definedName name="TELEPHONEptd">#REF!,#REF!</definedName>
    <definedName name="TRAINING1">#REF!</definedName>
    <definedName name="TRAININGptd">#REF!</definedName>
    <definedName name="TRAVEL1">#REF!</definedName>
    <definedName name="TRAVELptd">#REF!</definedName>
    <definedName name="var_analysis">'[2]p&amp;l_ptd_jul14'!#REF!</definedName>
    <definedName name="VAT">#REF!</definedName>
    <definedName name="W">#REF!</definedName>
    <definedName name="WELFARE1">#REF!</definedName>
    <definedName name="WELFAREPTD">[4]tb_ytd_feb_09!$F$428:$F$437,[4]tb_ytd_feb_09!$F$451:$F$509,[4]tb_ytd_feb_09!$F$579</definedName>
    <definedName name="wip">#REF!</definedName>
    <definedName name="WIP_ASSET">#REF!</definedName>
    <definedName name="WIP_ASSET1">#REF!</definedName>
    <definedName name="wo_ptd">#REF!</definedName>
    <definedName name="wo_yt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J15" i="1"/>
  <c r="I11" i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10" i="1"/>
  <c r="F30" i="1"/>
  <c r="F15" i="1"/>
  <c r="F16" i="1"/>
  <c r="F17" i="1"/>
  <c r="F18" i="1" s="1"/>
  <c r="F11" i="1"/>
  <c r="F12" i="1"/>
  <c r="F13" i="1" s="1"/>
  <c r="F10" i="1"/>
  <c r="C2" i="2"/>
  <c r="D21" i="2"/>
  <c r="D17" i="2"/>
  <c r="D11" i="2"/>
  <c r="C8" i="2"/>
  <c r="B30" i="1"/>
  <c r="C7" i="2" s="1"/>
  <c r="G10" i="1"/>
  <c r="J10" i="1" s="1"/>
  <c r="G11" i="1"/>
  <c r="J11" i="1" s="1"/>
  <c r="G15" i="1"/>
  <c r="G16" i="1"/>
  <c r="J16" i="1" s="1"/>
  <c r="G17" i="1"/>
  <c r="J17" i="1" s="1"/>
  <c r="G9" i="1"/>
  <c r="J9" i="1" s="1"/>
  <c r="G28" i="1"/>
  <c r="J28" i="1" s="1"/>
  <c r="G27" i="1"/>
  <c r="J27" i="1" s="1"/>
  <c r="G26" i="1"/>
  <c r="J26" i="1" s="1"/>
  <c r="B2" i="2" l="1"/>
  <c r="D9" i="2"/>
  <c r="D13" i="2" s="1"/>
  <c r="I27" i="1"/>
  <c r="K26" i="1"/>
  <c r="K16" i="1"/>
  <c r="K17" i="1"/>
  <c r="K9" i="1"/>
  <c r="G18" i="1"/>
  <c r="F19" i="1"/>
  <c r="K15" i="1"/>
  <c r="F14" i="1"/>
  <c r="G14" i="1" s="1"/>
  <c r="G13" i="1"/>
  <c r="K11" i="1"/>
  <c r="G12" i="1"/>
  <c r="K10" i="1"/>
  <c r="H30" i="1"/>
  <c r="D30" i="1"/>
  <c r="E30" i="1"/>
  <c r="I28" i="1" l="1"/>
  <c r="D22" i="2"/>
  <c r="D25" i="2" s="1"/>
  <c r="K27" i="1"/>
  <c r="J18" i="1"/>
  <c r="K18" i="1" s="1"/>
  <c r="F20" i="1"/>
  <c r="G19" i="1"/>
  <c r="J14" i="1"/>
  <c r="K14" i="1"/>
  <c r="J12" i="1"/>
  <c r="K12" i="1"/>
  <c r="J13" i="1"/>
  <c r="K13" i="1" s="1"/>
  <c r="K28" i="1" l="1"/>
  <c r="I30" i="1"/>
  <c r="G20" i="1"/>
  <c r="F21" i="1"/>
  <c r="J19" i="1"/>
  <c r="K19" i="1"/>
  <c r="G21" i="1" l="1"/>
  <c r="F22" i="1"/>
  <c r="J20" i="1"/>
  <c r="K20" i="1" s="1"/>
  <c r="F23" i="1" l="1"/>
  <c r="G22" i="1"/>
  <c r="J21" i="1"/>
  <c r="K21" i="1"/>
  <c r="F24" i="1" l="1"/>
  <c r="G23" i="1"/>
  <c r="J22" i="1"/>
  <c r="K22" i="1"/>
  <c r="F25" i="1" l="1"/>
  <c r="G25" i="1" s="1"/>
  <c r="G30" i="1" s="1"/>
  <c r="G24" i="1"/>
  <c r="J23" i="1"/>
  <c r="K23" i="1" s="1"/>
  <c r="J25" i="1" l="1"/>
  <c r="K25" i="1" s="1"/>
  <c r="J24" i="1"/>
  <c r="K24" i="1" s="1"/>
  <c r="K30" i="1" l="1"/>
  <c r="J30" i="1" l="1"/>
</calcChain>
</file>

<file path=xl/sharedStrings.xml><?xml version="1.0" encoding="utf-8"?>
<sst xmlns="http://schemas.openxmlformats.org/spreadsheetml/2006/main" count="82" uniqueCount="61">
  <si>
    <t>PROFIT  ALLOCATION</t>
  </si>
  <si>
    <t>Points</t>
  </si>
  <si>
    <t>Fixed share</t>
  </si>
  <si>
    <t>Bonus</t>
  </si>
  <si>
    <t>2023/24</t>
  </si>
  <si>
    <t>Current A/C</t>
  </si>
  <si>
    <t>Profit to distribute</t>
  </si>
  <si>
    <t>Status in FY24</t>
  </si>
  <si>
    <t>(estimate)</t>
  </si>
  <si>
    <t>Equity partner</t>
  </si>
  <si>
    <t>Fixed Equity partner</t>
  </si>
  <si>
    <t>Profit Per Point</t>
  </si>
  <si>
    <t>Net profit due</t>
  </si>
  <si>
    <t>Gross Profit</t>
  </si>
  <si>
    <t>Drawings Paid</t>
  </si>
  <si>
    <t>Tax reserve</t>
  </si>
  <si>
    <t>P No</t>
  </si>
  <si>
    <t>Profit Distribution Reconciliation 2023/24</t>
  </si>
  <si>
    <t>£</t>
  </si>
  <si>
    <t>Lock Step Points 2023/24</t>
  </si>
  <si>
    <t>Profit per Lock Step point</t>
  </si>
  <si>
    <t>Lock Step</t>
  </si>
  <si>
    <t>Fixed Share</t>
  </si>
  <si>
    <t>Total Profit Share 2023/24 per Management Accounts</t>
  </si>
  <si>
    <t>Tax</t>
  </si>
  <si>
    <t>Tax reserve (estimate)</t>
  </si>
  <si>
    <t>Drawings and current account</t>
  </si>
  <si>
    <t>Current account balance as at 31/03/2024</t>
  </si>
  <si>
    <t>Name</t>
  </si>
  <si>
    <t>Status</t>
  </si>
  <si>
    <t>Drawings to 31/03/2024</t>
  </si>
  <si>
    <t>Partner name</t>
  </si>
  <si>
    <t>Alan Murray</t>
  </si>
  <si>
    <t>LinkedIn:</t>
  </si>
  <si>
    <t>https://www.linkedin.com/in/alanmurray-computergaga/</t>
  </si>
  <si>
    <t>Website:</t>
  </si>
  <si>
    <t>https://computergaga.com/</t>
  </si>
  <si>
    <t>YouTube:</t>
  </si>
  <si>
    <t>https://www.youtube.com/computergaga</t>
  </si>
  <si>
    <t>Advanced Excel Formulas Book</t>
  </si>
  <si>
    <t>At Amazon</t>
  </si>
  <si>
    <t>Candy Barr</t>
  </si>
  <si>
    <t>Neil Down</t>
  </si>
  <si>
    <t>Tim Burr</t>
  </si>
  <si>
    <t>Dee Zaster</t>
  </si>
  <si>
    <t>Mark Myword</t>
  </si>
  <si>
    <t>Stan Dup</t>
  </si>
  <si>
    <t>Phil Up</t>
  </si>
  <si>
    <t>Polly Esther</t>
  </si>
  <si>
    <t>Barry Cade</t>
  </si>
  <si>
    <t xml:space="preserve">Crystal Clear </t>
  </si>
  <si>
    <t>Seymour Butts</t>
  </si>
  <si>
    <t>Al Beback</t>
  </si>
  <si>
    <t xml:space="preserve">Anita Bath  </t>
  </si>
  <si>
    <t>Chris P. Bacon</t>
  </si>
  <si>
    <t>Paige Turner</t>
  </si>
  <si>
    <t>Justin Time</t>
  </si>
  <si>
    <t>Carey Okey</t>
  </si>
  <si>
    <t>Barb Dwyer</t>
  </si>
  <si>
    <t>Will Bury</t>
  </si>
  <si>
    <t>Rick O'Shay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</si>
</sst>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0.0%"/>
    <numFmt numFmtId="168" formatCode="_(* #,##0_);_(* \(#,##0\);_(* &quot;-&quot;??_);_(@_)"/>
    <numFmt numFmtId="169" formatCode="_(* #,##0.0_);_(* \(#,##0.0\);_(* &quot;-&quot;??_);_(@_)"/>
    <numFmt numFmtId="170" formatCode="_-* #,##0.0_-;\-* #,##0.0_-;_-* &quot;-&quot;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.5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b/>
      <sz val="12"/>
      <name val="Arial"/>
      <family val="2"/>
    </font>
    <font>
      <sz val="11"/>
      <name val="Calibri"/>
      <family val="2"/>
    </font>
    <font>
      <sz val="11.5"/>
      <name val="Arial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Segoe UI"/>
      <family val="2"/>
    </font>
    <font>
      <u/>
      <sz val="11"/>
      <color theme="1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 applyNumberFormat="0" applyFill="0" applyBorder="0" applyAlignment="0" applyProtection="0"/>
  </cellStyleXfs>
  <cellXfs count="69">
    <xf numFmtId="0" fontId="0" fillId="0" borderId="0" xfId="0"/>
    <xf numFmtId="0" fontId="4" fillId="0" borderId="0" xfId="3" applyFont="1"/>
    <xf numFmtId="165" fontId="4" fillId="0" borderId="0" xfId="4" applyNumberFormat="1" applyFont="1"/>
    <xf numFmtId="164" fontId="4" fillId="0" borderId="0" xfId="4" applyFont="1"/>
    <xf numFmtId="0" fontId="5" fillId="0" borderId="0" xfId="3" applyFont="1"/>
    <xf numFmtId="166" fontId="4" fillId="0" borderId="0" xfId="3" applyNumberFormat="1" applyFont="1"/>
    <xf numFmtId="166" fontId="5" fillId="0" borderId="0" xfId="3" applyNumberFormat="1" applyFont="1"/>
    <xf numFmtId="0" fontId="4" fillId="0" borderId="0" xfId="3" applyFont="1" applyAlignment="1">
      <alignment horizontal="center"/>
    </xf>
    <xf numFmtId="165" fontId="4" fillId="0" borderId="0" xfId="4" applyNumberFormat="1" applyFont="1" applyAlignment="1">
      <alignment horizontal="center"/>
    </xf>
    <xf numFmtId="166" fontId="4" fillId="0" borderId="0" xfId="3" applyNumberFormat="1" applyFont="1" applyAlignment="1">
      <alignment horizontal="center"/>
    </xf>
    <xf numFmtId="0" fontId="4" fillId="0" borderId="0" xfId="3" applyFont="1" applyAlignment="1">
      <alignment wrapText="1"/>
    </xf>
    <xf numFmtId="15" fontId="4" fillId="0" borderId="0" xfId="4" applyNumberFormat="1" applyFont="1" applyAlignment="1">
      <alignment horizontal="center"/>
    </xf>
    <xf numFmtId="165" fontId="4" fillId="0" borderId="0" xfId="3" applyNumberFormat="1" applyFont="1"/>
    <xf numFmtId="49" fontId="4" fillId="0" borderId="0" xfId="9" quotePrefix="1" applyNumberFormat="1" applyFont="1"/>
    <xf numFmtId="169" fontId="4" fillId="0" borderId="1" xfId="3" applyNumberFormat="1" applyFont="1" applyBorder="1"/>
    <xf numFmtId="9" fontId="4" fillId="0" borderId="0" xfId="5" applyFont="1"/>
    <xf numFmtId="168" fontId="4" fillId="0" borderId="0" xfId="1" applyNumberFormat="1" applyFont="1"/>
    <xf numFmtId="169" fontId="4" fillId="0" borderId="0" xfId="3" applyNumberFormat="1" applyFont="1"/>
    <xf numFmtId="170" fontId="4" fillId="0" borderId="0" xfId="3" applyNumberFormat="1" applyFont="1"/>
    <xf numFmtId="165" fontId="4" fillId="0" borderId="0" xfId="5" applyNumberFormat="1" applyFont="1"/>
    <xf numFmtId="0" fontId="4" fillId="2" borderId="2" xfId="3" applyFont="1" applyFill="1" applyBorder="1"/>
    <xf numFmtId="164" fontId="4" fillId="2" borderId="3" xfId="4" applyFont="1" applyFill="1" applyBorder="1"/>
    <xf numFmtId="164" fontId="4" fillId="0" borderId="0" xfId="3" applyNumberFormat="1" applyFont="1"/>
    <xf numFmtId="0" fontId="4" fillId="0" borderId="2" xfId="3" applyFont="1" applyBorder="1" applyAlignment="1">
      <alignment horizontal="center" wrapText="1"/>
    </xf>
    <xf numFmtId="0" fontId="4" fillId="0" borderId="4" xfId="3" applyFont="1" applyBorder="1" applyAlignment="1">
      <alignment horizontal="center" wrapText="1"/>
    </xf>
    <xf numFmtId="164" fontId="4" fillId="0" borderId="4" xfId="4" applyFont="1" applyBorder="1" applyAlignment="1">
      <alignment horizontal="center" wrapText="1"/>
    </xf>
    <xf numFmtId="165" fontId="4" fillId="0" borderId="4" xfId="4" applyNumberFormat="1" applyFont="1" applyBorder="1" applyAlignment="1">
      <alignment wrapText="1"/>
    </xf>
    <xf numFmtId="165" fontId="4" fillId="0" borderId="4" xfId="4" applyNumberFormat="1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7" fillId="3" borderId="0" xfId="0" applyFont="1" applyFill="1" applyAlignment="1">
      <alignment wrapText="1"/>
    </xf>
    <xf numFmtId="0" fontId="3" fillId="0" borderId="0" xfId="3"/>
    <xf numFmtId="0" fontId="7" fillId="0" borderId="0" xfId="0" applyFont="1"/>
    <xf numFmtId="0" fontId="8" fillId="0" borderId="0" xfId="0" applyFont="1"/>
    <xf numFmtId="0" fontId="0" fillId="0" borderId="0" xfId="0" quotePrefix="1"/>
    <xf numFmtId="49" fontId="0" fillId="0" borderId="0" xfId="0" applyNumberFormat="1"/>
    <xf numFmtId="164" fontId="3" fillId="0" borderId="0" xfId="4"/>
    <xf numFmtId="14" fontId="9" fillId="0" borderId="0" xfId="0" applyNumberFormat="1" applyFont="1"/>
    <xf numFmtId="14" fontId="8" fillId="0" borderId="0" xfId="0" applyNumberFormat="1" applyFont="1"/>
    <xf numFmtId="165" fontId="6" fillId="0" borderId="0" xfId="4" applyNumberFormat="1" applyFont="1" applyAlignment="1">
      <alignment horizontal="center"/>
    </xf>
    <xf numFmtId="14" fontId="10" fillId="0" borderId="0" xfId="0" applyNumberFormat="1" applyFont="1"/>
    <xf numFmtId="165" fontId="6" fillId="0" borderId="0" xfId="4" applyNumberFormat="1" applyFont="1" applyAlignment="1">
      <alignment horizontal="right"/>
    </xf>
    <xf numFmtId="0" fontId="11" fillId="0" borderId="0" xfId="0" applyFont="1"/>
    <xf numFmtId="164" fontId="0" fillId="0" borderId="0" xfId="1" applyFont="1"/>
    <xf numFmtId="165" fontId="12" fillId="0" borderId="0" xfId="4" applyNumberFormat="1" applyFont="1"/>
    <xf numFmtId="168" fontId="0" fillId="0" borderId="0" xfId="4" applyNumberFormat="1" applyFont="1"/>
    <xf numFmtId="0" fontId="13" fillId="3" borderId="0" xfId="0" applyFont="1" applyFill="1"/>
    <xf numFmtId="168" fontId="0" fillId="3" borderId="0" xfId="4" applyNumberFormat="1" applyFont="1" applyFill="1"/>
    <xf numFmtId="165" fontId="13" fillId="3" borderId="0" xfId="4" applyNumberFormat="1" applyFont="1" applyFill="1"/>
    <xf numFmtId="0" fontId="14" fillId="0" borderId="0" xfId="0" applyFont="1"/>
    <xf numFmtId="165" fontId="0" fillId="0" borderId="0" xfId="0" applyNumberFormat="1"/>
    <xf numFmtId="165" fontId="3" fillId="0" borderId="0" xfId="4" applyNumberFormat="1"/>
    <xf numFmtId="167" fontId="14" fillId="3" borderId="0" xfId="2" applyNumberFormat="1" applyFont="1" applyFill="1"/>
    <xf numFmtId="168" fontId="3" fillId="3" borderId="0" xfId="4" applyNumberFormat="1" applyFill="1"/>
    <xf numFmtId="10" fontId="14" fillId="0" borderId="0" xfId="2" applyNumberFormat="1" applyFont="1"/>
    <xf numFmtId="10" fontId="0" fillId="0" borderId="0" xfId="2" applyNumberFormat="1" applyFont="1"/>
    <xf numFmtId="9" fontId="14" fillId="0" borderId="0" xfId="2" applyFont="1"/>
    <xf numFmtId="165" fontId="0" fillId="3" borderId="0" xfId="0" applyNumberFormat="1" applyFill="1"/>
    <xf numFmtId="165" fontId="3" fillId="3" borderId="0" xfId="4" applyNumberFormat="1" applyFill="1"/>
    <xf numFmtId="9" fontId="15" fillId="3" borderId="0" xfId="2" applyFont="1" applyFill="1"/>
    <xf numFmtId="165" fontId="2" fillId="3" borderId="0" xfId="0" applyNumberFormat="1" applyFont="1" applyFill="1"/>
    <xf numFmtId="168" fontId="2" fillId="3" borderId="0" xfId="4" applyNumberFormat="1" applyFont="1" applyFill="1"/>
    <xf numFmtId="0" fontId="2" fillId="0" borderId="0" xfId="0" applyFont="1"/>
    <xf numFmtId="168" fontId="0" fillId="0" borderId="0" xfId="1" applyNumberFormat="1" applyFont="1"/>
    <xf numFmtId="0" fontId="16" fillId="0" borderId="0" xfId="0" applyFont="1"/>
    <xf numFmtId="0" fontId="2" fillId="0" borderId="0" xfId="0" applyFont="1" applyAlignment="1">
      <alignment horizontal="left"/>
    </xf>
    <xf numFmtId="0" fontId="18" fillId="0" borderId="0" xfId="8" applyFont="1"/>
    <xf numFmtId="0" fontId="1" fillId="0" borderId="0" xfId="8"/>
    <xf numFmtId="0" fontId="19" fillId="0" borderId="0" xfId="8" applyFont="1"/>
    <xf numFmtId="0" fontId="20" fillId="0" borderId="0" xfId="10" applyFont="1"/>
  </cellXfs>
  <cellStyles count="11">
    <cellStyle name="Comma" xfId="1" builtinId="3"/>
    <cellStyle name="Comma 2" xfId="4" xr:uid="{D4FF0EB4-4A00-488E-A29B-F05FFB482406}"/>
    <cellStyle name="Comma 2 2" xfId="7" xr:uid="{38CD5B29-195A-420B-8E44-02157574CA32}"/>
    <cellStyle name="Hyperlink 2" xfId="10" xr:uid="{D857480C-58DE-42F0-9786-C772C860D4B2}"/>
    <cellStyle name="Normal" xfId="0" builtinId="0"/>
    <cellStyle name="Normal 2 2" xfId="8" xr:uid="{982BE498-7966-4E1A-B191-D49FB971DF2E}"/>
    <cellStyle name="Normal 22" xfId="9" xr:uid="{232C356E-045D-44C0-AA95-F7D28A2EC3F1}"/>
    <cellStyle name="Normal 4" xfId="3" xr:uid="{15850A7E-6B19-471D-94B6-3F48AC158192}"/>
    <cellStyle name="Percent" xfId="2" builtinId="5"/>
    <cellStyle name="Percent 2" xfId="5" xr:uid="{75949460-2F62-422D-B17A-D717E4B57725}"/>
    <cellStyle name="Percent 3" xfId="6" xr:uid="{669B8B82-B941-4C0D-BC1F-4371189F508E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amazon.co.uk/Advanced-Excel-Formulas-Unleashing-Brilliance/dp/1484271246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3.jpg"/><Relationship Id="rId4" Type="http://schemas.openxmlformats.org/officeDocument/2006/relationships/hyperlink" Target="https://www.amazon.co.uk/Advanced-Excel-Success-Practical-Mastering/dp/1484264665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123825</xdr:rowOff>
    </xdr:from>
    <xdr:ext cx="2021794" cy="1835150"/>
    <xdr:pic>
      <xdr:nvPicPr>
        <xdr:cNvPr id="2" name="Picture 1">
          <a:extLst>
            <a:ext uri="{FF2B5EF4-FFF2-40B4-BE49-F238E27FC236}">
              <a16:creationId xmlns:a16="http://schemas.microsoft.com/office/drawing/2014/main" id="{E78CD141-6FBC-4799-8ADA-2DD3D6B63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123825"/>
          <a:ext cx="2021794" cy="1835150"/>
        </a:xfrm>
        <a:prstGeom prst="rect">
          <a:avLst/>
        </a:prstGeom>
      </xdr:spPr>
    </xdr:pic>
    <xdr:clientData/>
  </xdr:oneCellAnchor>
  <xdr:oneCellAnchor>
    <xdr:from>
      <xdr:col>2</xdr:col>
      <xdr:colOff>2416968</xdr:colOff>
      <xdr:row>1</xdr:row>
      <xdr:rowOff>51593</xdr:rowOff>
    </xdr:from>
    <xdr:ext cx="1460501" cy="2082256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8806E2B-326B-4801-AEF5-44D47D43F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0918" y="235743"/>
          <a:ext cx="1460501" cy="2082256"/>
        </a:xfrm>
        <a:prstGeom prst="rect">
          <a:avLst/>
        </a:prstGeom>
      </xdr:spPr>
    </xdr:pic>
    <xdr:clientData/>
  </xdr:oneCellAnchor>
  <xdr:oneCellAnchor>
    <xdr:from>
      <xdr:col>2</xdr:col>
      <xdr:colOff>796907</xdr:colOff>
      <xdr:row>1</xdr:row>
      <xdr:rowOff>50782</xdr:rowOff>
    </xdr:from>
    <xdr:ext cx="1457325" cy="2076450"/>
    <xdr:pic>
      <xdr:nvPicPr>
        <xdr:cNvPr id="4" name="Picture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A43AA7F-E8DC-469F-83CC-1C0AD03B1A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90857" y="234932"/>
          <a:ext cx="1457325" cy="207645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fp01\data$\@GMT-2012.08.03-05.00.04\acc\u\dcvanzijl\Monthly%20Reports\pef_sum_mar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c\u\dcvanzijl\Monthly%20Reports\pef_sum_jul14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acc\u\dcvanzijl\Monthly%20Reports\pef_sum_mar24.xlsm" TargetMode="External"/><Relationship Id="rId1" Type="http://schemas.openxmlformats.org/officeDocument/2006/relationships/externalLinkPath" Target="file:///H:\acc\u\dcvanzijl\Monthly%20Reports\pef_sum_mar2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fp01\data$\@GMT-2012.08.03-05.00.04\acc\u\dcvanzijl\Monthly%20Reports\pef_sum_feb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_28_02_09"/>
      <sheetName val="tb_ytd_mar_09"/>
      <sheetName val="tb_ptd_mar_09"/>
      <sheetName val="p&amp;l_bs_ytd_mar_09"/>
      <sheetName val="BUD_var"/>
      <sheetName val="p&amp;l_bs_ytd_mar_09(VS)"/>
      <sheetName val="p&amp;l_bs_ytd_mar_09 (VS) (2)"/>
      <sheetName val="p&amp;l_bs_ytd_mar_09 (VS) (3)"/>
      <sheetName val="PA_MNTH"/>
      <sheetName val="P_ALLO"/>
      <sheetName val="MNTH_SUM"/>
      <sheetName val="CFPERIOD"/>
      <sheetName val="CFYEAR"/>
      <sheetName val="expo"/>
      <sheetName val="fees_billed"/>
      <sheetName val="Activity"/>
      <sheetName val="pef_sum"/>
      <sheetName val="pef_sum_comp"/>
      <sheetName val="pef_sum_con"/>
      <sheetName val="pef_sum_plan"/>
      <sheetName val="pef_sum_prop_lit"/>
      <sheetName val="pef_sum_fam"/>
      <sheetName val="pef_fam_stats"/>
      <sheetName val="Fam Chart"/>
      <sheetName val="wcap"/>
      <sheetName val="crecwf"/>
      <sheetName val="dday"/>
      <sheetName val="wipd"/>
      <sheetName val="ubt2"/>
      <sheetName val="upb2a_mp"/>
      <sheetName val="Bill WO"/>
      <sheetName val="CoCo"/>
      <sheetName val="Prop"/>
      <sheetName val="Lit"/>
      <sheetName val="Pri"/>
      <sheetName val="Res"/>
      <sheetName val="Mis"/>
      <sheetName val="Firm_Contrib"/>
      <sheetName val="Firm_PL"/>
      <sheetName val="P&amp;L Bud"/>
      <sheetName val="OH_Bud"/>
      <sheetName val="Budget Hrs_1200"/>
      <sheetName val="Budget FEES_1200"/>
      <sheetName val="Disb Summary"/>
      <sheetName val="Checks"/>
      <sheetName val="RECON"/>
      <sheetName val="Q4 P&amp;L"/>
      <sheetName val="Q4 OH"/>
      <sheetName val="Q4 S"/>
      <sheetName val="pef_sum (2)"/>
      <sheetName val="Sheet1"/>
    </sheetNames>
    <sheetDataSet>
      <sheetData sheetId="0"/>
      <sheetData sheetId="1" refreshError="1"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694">
          <cell r="D694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GMT H"/>
      <sheetName val="lookups"/>
      <sheetName val="TB Pivot"/>
      <sheetName val="TB VAR"/>
      <sheetName val="p&amp;l_ptd_jul14"/>
      <sheetName val="p&amp;l_bs_ytd_jul14"/>
      <sheetName val="BUD_var"/>
      <sheetName val="p&amp;l_bs_ytd_jul14(VS)"/>
      <sheetName val="p&amp;l_bs_ytd_jul14(VS) (2)"/>
      <sheetName val="p&amp;l_bs_ytd_jul14(VS) (3)"/>
      <sheetName val="p&amp;l_bs_ytd_jul14 (2)"/>
      <sheetName val="P_ALLO"/>
      <sheetName val="PA_MNTH"/>
      <sheetName val="CFPERIOD"/>
      <sheetName val="CFYEAR"/>
      <sheetName val="expo"/>
      <sheetName val="fees_billed"/>
      <sheetName val="Activity"/>
      <sheetName val="pef_sum"/>
      <sheetName val="pef_sum_comp"/>
      <sheetName val="pef_sum_propA"/>
      <sheetName val="pef_sum_propB"/>
      <sheetName val="Property Comparison"/>
      <sheetName val="MPS stats"/>
      <sheetName val="pef_sum_con"/>
      <sheetName val="pef_sum_plan"/>
      <sheetName val="pef_sum_prop_lit"/>
      <sheetName val="pef_sum_fam"/>
      <sheetName val="wcap"/>
      <sheetName val="crecwf"/>
      <sheetName val="dday"/>
      <sheetName val="wdaysteam"/>
      <sheetName val="ubt2i"/>
      <sheetName val="ubt2"/>
      <sheetName val="upb2ai"/>
      <sheetName val="upb2a_mp prop"/>
      <sheetName val="upb2a_mp trus"/>
      <sheetName val="upb2a_mp"/>
      <sheetName val="Bill WO"/>
      <sheetName val="Disb WO Table"/>
      <sheetName val="DISB WO"/>
      <sheetName val="CoCo"/>
      <sheetName val="Prop"/>
      <sheetName val="Lit"/>
      <sheetName val="Pri"/>
      <sheetName val="Res"/>
      <sheetName val="Mis"/>
      <sheetName val="Firm_Contrib"/>
      <sheetName val="Firm_PL"/>
      <sheetName val="OH_Bud"/>
      <sheetName val="Checks"/>
      <sheetName val="RECON"/>
      <sheetName val="Q1 P&amp;L"/>
      <sheetName val="PTD OH"/>
      <sheetName val="Staff Costs"/>
      <sheetName val="Q1 OH"/>
      <sheetName val="Q1 S"/>
    </sheetNames>
    <sheetDataSet>
      <sheetData sheetId="0"/>
      <sheetData sheetId="1"/>
      <sheetData sheetId="2"/>
      <sheetData sheetId="3"/>
      <sheetData sheetId="4"/>
      <sheetData sheetId="5">
        <row r="6">
          <cell r="Y6">
            <v>58566.25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WORKING CAPITAL SUMMARY - JULY 2014 AND YEAR TO JULY 2014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GMT H"/>
      <sheetName val="p&amp;l_bs_ytd"/>
      <sheetName val="expo"/>
      <sheetName val="fees_billed"/>
      <sheetName val="clt activity"/>
      <sheetName val="activity (mth)"/>
      <sheetName val="activity (YTD)"/>
      <sheetName val="ubt2"/>
      <sheetName val="p&amp;l_bs_ptd"/>
      <sheetName val="TB VAR"/>
      <sheetName val="pef_sum"/>
      <sheetName val="TB Pivot"/>
      <sheetName val="lookups"/>
      <sheetName val="P_ALLO"/>
      <sheetName val="PA_MNTH"/>
      <sheetName val="PA_MNTH (YE FOR)"/>
      <sheetName val="highlights"/>
      <sheetName val="pef_sum_comp"/>
      <sheetName val="Firm_PL"/>
      <sheetName val="OH_Bud_Details"/>
      <sheetName val="OH_Bud_Summary"/>
      <sheetName val="OH_FC_Summary"/>
      <sheetName val="Firm_PL_FC"/>
      <sheetName val="dday"/>
      <sheetName val="new matters mp"/>
      <sheetName val="wcap"/>
      <sheetName val="upb2a_mp"/>
      <sheetName val="crecwf"/>
      <sheetName val="ubt2i"/>
      <sheetName val="wdaysteam"/>
      <sheetName val="upb2a_mpi"/>
      <sheetName val="New Matters mpi"/>
      <sheetName val="Checks"/>
    </sheetNames>
    <sheetDataSet>
      <sheetData sheetId="0" refreshError="1"/>
      <sheetData sheetId="1">
        <row r="93">
          <cell r="U93">
            <v>29907194.309999995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0">
          <cell r="K10" t="str">
            <v>PPP</v>
          </cell>
        </row>
      </sheetData>
      <sheetData sheetId="14">
        <row r="12">
          <cell r="J12">
            <v>33387.765800000001</v>
          </cell>
        </row>
      </sheetData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_28_02_09"/>
      <sheetName val="tb_ytd_feb_09"/>
      <sheetName val="tb_ptd_feb_09"/>
      <sheetName val="p&amp;l_bs_ytd_feb_09"/>
      <sheetName val="BUD_var"/>
      <sheetName val="p&amp;l_bs_ytd_feb_09(VS)"/>
      <sheetName val="p&amp;l_bs_ytd_feb_08 (VS) (2)"/>
      <sheetName val="p&amp;l_bs_ytd_feb_09 (VS) (3)"/>
      <sheetName val="PA_MNTH"/>
      <sheetName val="P_ALLO"/>
      <sheetName val="MNTH_SUM"/>
      <sheetName val="CFPERIOD"/>
      <sheetName val="CFYEAR"/>
      <sheetName val="expo"/>
      <sheetName val="fees_billed"/>
      <sheetName val="Activity"/>
      <sheetName val="pef_sum"/>
      <sheetName val="pef_sum_comp"/>
      <sheetName val="pef_sum_con"/>
      <sheetName val="pef_sum_plan"/>
      <sheetName val="pef_sum_prop_lit"/>
      <sheetName val="pef_sum_fam"/>
      <sheetName val="pef_fam_stats"/>
      <sheetName val="Fam Chart"/>
      <sheetName val="wcap"/>
      <sheetName val="crecwf"/>
      <sheetName val="dday"/>
      <sheetName val="wipd"/>
      <sheetName val="ubt2"/>
      <sheetName val="upb2a_mp"/>
      <sheetName val="Bill WO"/>
      <sheetName val="CoCo"/>
      <sheetName val="Prop"/>
      <sheetName val="Lit"/>
      <sheetName val="Pri"/>
      <sheetName val="Res"/>
      <sheetName val="Mis"/>
      <sheetName val="Firm_Contrib"/>
      <sheetName val="Firm_PL"/>
      <sheetName val="P&amp;L Bud"/>
      <sheetName val="P&amp;L Fore)"/>
      <sheetName val="OH_Bud"/>
      <sheetName val="Budget Hrs_1200"/>
      <sheetName val="Budget FEES_1200"/>
      <sheetName val="Disb Summary"/>
      <sheetName val="Checks"/>
      <sheetName val="RECON"/>
      <sheetName val="Firm"/>
      <sheetName val="Com"/>
      <sheetName val="Pro"/>
      <sheetName val="Lit (2)"/>
      <sheetName val="Pri (2)"/>
      <sheetName val="Res (2)"/>
      <sheetName val="Misc"/>
      <sheetName val="Bill_LY"/>
      <sheetName val="Analysis"/>
      <sheetName val="Analysis (2)"/>
      <sheetName val="PA_MNTH (3)"/>
      <sheetName val="PA_MNTH (2)"/>
      <sheetName val="p&amp;l_bs_ytd_feb_09 (2)"/>
      <sheetName val="Q4 OH"/>
      <sheetName val="Q4 S"/>
      <sheetName val="Sheet2"/>
    </sheetNames>
    <sheetDataSet>
      <sheetData sheetId="0"/>
      <sheetData sheetId="1">
        <row r="428">
          <cell r="F428">
            <v>55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>
            <v>0</v>
          </cell>
        </row>
        <row r="433">
          <cell r="F433">
            <v>0</v>
          </cell>
        </row>
        <row r="434">
          <cell r="F434">
            <v>0</v>
          </cell>
        </row>
        <row r="435">
          <cell r="F435">
            <v>0</v>
          </cell>
        </row>
        <row r="436">
          <cell r="F436">
            <v>0</v>
          </cell>
        </row>
        <row r="437">
          <cell r="F437">
            <v>0</v>
          </cell>
        </row>
        <row r="451">
          <cell r="F451">
            <v>0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>
            <v>0</v>
          </cell>
        </row>
        <row r="456">
          <cell r="F456">
            <v>0</v>
          </cell>
        </row>
        <row r="457">
          <cell r="F457">
            <v>279.59999999999991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>
            <v>0</v>
          </cell>
        </row>
        <row r="461">
          <cell r="F461">
            <v>0</v>
          </cell>
        </row>
        <row r="462">
          <cell r="F462">
            <v>0</v>
          </cell>
        </row>
        <row r="463">
          <cell r="F463">
            <v>-1415.46</v>
          </cell>
        </row>
        <row r="464">
          <cell r="F464">
            <v>-90</v>
          </cell>
        </row>
        <row r="465">
          <cell r="F465">
            <v>118.97000000000025</v>
          </cell>
        </row>
        <row r="466">
          <cell r="F466">
            <v>109.40000000000009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>
            <v>-200.01</v>
          </cell>
        </row>
        <row r="470">
          <cell r="F470">
            <v>0</v>
          </cell>
        </row>
        <row r="471">
          <cell r="F471">
            <v>0</v>
          </cell>
        </row>
        <row r="472">
          <cell r="F472">
            <v>98.700000000000045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20</v>
          </cell>
        </row>
        <row r="480">
          <cell r="F480">
            <v>0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200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2055.7099999999991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96.1099999999999</v>
          </cell>
        </row>
        <row r="579">
          <cell r="F579">
            <v>203.98000000000002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omputergaga" TargetMode="External"/><Relationship Id="rId2" Type="http://schemas.openxmlformats.org/officeDocument/2006/relationships/hyperlink" Target="https://computergaga.com/" TargetMode="External"/><Relationship Id="rId1" Type="http://schemas.openxmlformats.org/officeDocument/2006/relationships/hyperlink" Target="https://www.linkedin.com/in/alanmurray-computergaga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mazon.co.uk/Advanced-Excel-Formulas-Unleashing-Brilliance/dp/148427124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DDA5B-CE51-4058-B113-C8BD00197854}">
  <dimension ref="B13:C18"/>
  <sheetViews>
    <sheetView showGridLines="0" showRowColHeaders="0" zoomScale="160" zoomScaleNormal="160" workbookViewId="0">
      <selection activeCell="F14" sqref="F14"/>
    </sheetView>
  </sheetViews>
  <sheetFormatPr defaultColWidth="11.1796875" defaultRowHeight="14.5" x14ac:dyDescent="0.35"/>
  <cols>
    <col min="1" max="1" width="5.7265625" style="66" customWidth="1"/>
    <col min="2" max="2" width="28.54296875" style="66" customWidth="1"/>
    <col min="3" max="3" width="50.36328125" style="66" bestFit="1" customWidth="1"/>
    <col min="4" max="16384" width="11.1796875" style="66"/>
  </cols>
  <sheetData>
    <row r="13" spans="2:3" ht="21" x14ac:dyDescent="0.5">
      <c r="B13" s="65" t="s">
        <v>32</v>
      </c>
    </row>
    <row r="15" spans="2:3" ht="16.5" x14ac:dyDescent="0.45">
      <c r="B15" s="67" t="s">
        <v>33</v>
      </c>
      <c r="C15" s="68" t="s">
        <v>34</v>
      </c>
    </row>
    <row r="16" spans="2:3" ht="16.5" x14ac:dyDescent="0.45">
      <c r="B16" s="67" t="s">
        <v>35</v>
      </c>
      <c r="C16" s="68" t="s">
        <v>36</v>
      </c>
    </row>
    <row r="17" spans="2:3" ht="16.5" x14ac:dyDescent="0.45">
      <c r="B17" s="67" t="s">
        <v>37</v>
      </c>
      <c r="C17" s="68" t="s">
        <v>38</v>
      </c>
    </row>
    <row r="18" spans="2:3" ht="16.5" x14ac:dyDescent="0.45">
      <c r="B18" s="67" t="s">
        <v>39</v>
      </c>
      <c r="C18" s="68" t="s">
        <v>40</v>
      </c>
    </row>
  </sheetData>
  <hyperlinks>
    <hyperlink ref="C15" r:id="rId1" xr:uid="{02A90D7B-A077-4334-B7FB-4019EE4D99C4}"/>
    <hyperlink ref="C16" r:id="rId2" xr:uid="{3771E710-28DC-421A-BD48-0C6BF2FC6AA7}"/>
    <hyperlink ref="C17" r:id="rId3" xr:uid="{A927103C-1EC1-4E5F-9B0F-81A85F8EAF32}"/>
    <hyperlink ref="C18" r:id="rId4" xr:uid="{C1E5C0AC-AC52-429A-B91A-CE9625672097}"/>
  </hyperlinks>
  <pageMargins left="0.7" right="0.7" top="0.75" bottom="0.75" header="0.3" footer="0.3"/>
  <pageSetup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00BF-9FEA-4AFB-B378-2A2D74737BD6}">
  <sheetPr codeName="Sheet821111112">
    <tabColor rgb="FFFFFF00"/>
    <pageSetUpPr fitToPage="1"/>
  </sheetPr>
  <dimension ref="A1:K53"/>
  <sheetViews>
    <sheetView zoomScale="85" zoomScaleNormal="85" workbookViewId="0">
      <pane ySplit="7" topLeftCell="A8" activePane="bottomLeft" state="frozen"/>
      <selection pane="bottomLeft" activeCell="C12" sqref="C12"/>
    </sheetView>
  </sheetViews>
  <sheetFormatPr defaultColWidth="9.453125" defaultRowHeight="14.5" x14ac:dyDescent="0.35"/>
  <cols>
    <col min="1" max="1" width="9.453125" style="1"/>
    <col min="2" max="2" width="24.453125" style="1" customWidth="1"/>
    <col min="3" max="3" width="28" style="1" customWidth="1"/>
    <col min="4" max="4" width="7.54296875" style="1" bestFit="1" customWidth="1"/>
    <col min="5" max="5" width="13.81640625" style="1" customWidth="1"/>
    <col min="6" max="6" width="12.453125" style="1" customWidth="1"/>
    <col min="7" max="7" width="14.453125" style="1" bestFit="1" customWidth="1"/>
    <col min="8" max="8" width="15.453125" style="2" customWidth="1"/>
    <col min="9" max="9" width="13.54296875" style="2" customWidth="1"/>
    <col min="10" max="10" width="15" style="2" customWidth="1"/>
    <col min="11" max="11" width="16" style="1" customWidth="1"/>
    <col min="12" max="16384" width="9.453125" style="1"/>
  </cols>
  <sheetData>
    <row r="1" spans="1:11" ht="15" thickBot="1" x14ac:dyDescent="0.4">
      <c r="B1" s="20" t="s">
        <v>11</v>
      </c>
      <c r="C1" s="21">
        <v>50000</v>
      </c>
      <c r="G1" s="5"/>
    </row>
    <row r="2" spans="1:11" x14ac:dyDescent="0.35">
      <c r="D2" s="4"/>
      <c r="G2" s="4"/>
      <c r="H2" s="6"/>
      <c r="I2" s="6"/>
      <c r="J2" s="4"/>
    </row>
    <row r="3" spans="1:11" ht="15" thickBot="1" x14ac:dyDescent="0.4">
      <c r="G3" s="5"/>
    </row>
    <row r="4" spans="1:11" ht="15" thickBot="1" x14ac:dyDescent="0.4">
      <c r="B4" s="1" t="s">
        <v>0</v>
      </c>
      <c r="D4" s="23" t="s">
        <v>1</v>
      </c>
      <c r="E4" s="24" t="s">
        <v>2</v>
      </c>
      <c r="F4" s="24" t="s">
        <v>3</v>
      </c>
      <c r="G4" s="25" t="s">
        <v>13</v>
      </c>
      <c r="H4" s="26" t="s">
        <v>14</v>
      </c>
      <c r="I4" s="26" t="s">
        <v>5</v>
      </c>
      <c r="J4" s="27" t="s">
        <v>15</v>
      </c>
      <c r="K4" s="28" t="s">
        <v>12</v>
      </c>
    </row>
    <row r="5" spans="1:11" x14ac:dyDescent="0.35">
      <c r="B5" s="4" t="s">
        <v>4</v>
      </c>
      <c r="D5" s="7"/>
      <c r="E5" s="7"/>
      <c r="F5" s="7"/>
      <c r="G5" s="9"/>
      <c r="H5" s="8"/>
      <c r="I5" s="1"/>
      <c r="J5" s="8"/>
    </row>
    <row r="6" spans="1:11" x14ac:dyDescent="0.35">
      <c r="C6" s="10"/>
      <c r="D6" s="7"/>
      <c r="E6" s="7"/>
      <c r="F6" s="7"/>
      <c r="G6" s="9"/>
      <c r="H6" s="8"/>
      <c r="I6" s="8"/>
      <c r="J6" s="8" t="s">
        <v>8</v>
      </c>
    </row>
    <row r="7" spans="1:11" x14ac:dyDescent="0.35">
      <c r="A7" s="1" t="s">
        <v>16</v>
      </c>
      <c r="B7" s="1" t="s">
        <v>31</v>
      </c>
      <c r="C7" s="10" t="s">
        <v>7</v>
      </c>
      <c r="G7" s="5"/>
      <c r="H7" s="11">
        <v>45382</v>
      </c>
      <c r="I7" s="11">
        <v>45382</v>
      </c>
    </row>
    <row r="8" spans="1:11" x14ac:dyDescent="0.35">
      <c r="G8" s="5"/>
    </row>
    <row r="9" spans="1:11" x14ac:dyDescent="0.35">
      <c r="A9" s="1">
        <v>12</v>
      </c>
      <c r="B9" s="5" t="s">
        <v>48</v>
      </c>
      <c r="C9" s="1" t="s">
        <v>9</v>
      </c>
      <c r="D9" s="3">
        <v>25</v>
      </c>
      <c r="E9" s="3">
        <v>100000</v>
      </c>
      <c r="F9" s="3">
        <v>100000</v>
      </c>
      <c r="G9" s="3">
        <f>D9*$C$1+E9+F9</f>
        <v>1450000</v>
      </c>
      <c r="H9" s="3">
        <v>-120000</v>
      </c>
      <c r="I9" s="3">
        <v>-13400</v>
      </c>
      <c r="J9" s="3">
        <f>-46%*G9</f>
        <v>-667000</v>
      </c>
      <c r="K9" s="22">
        <f>G9+H9+I9+J9</f>
        <v>649600</v>
      </c>
    </row>
    <row r="10" spans="1:11" x14ac:dyDescent="0.35">
      <c r="A10" s="1">
        <v>14</v>
      </c>
      <c r="B10" s="5" t="s">
        <v>49</v>
      </c>
      <c r="C10" s="1" t="s">
        <v>9</v>
      </c>
      <c r="D10" s="3">
        <v>25</v>
      </c>
      <c r="E10" s="3">
        <v>100000</v>
      </c>
      <c r="F10" s="3">
        <f>F9+100</f>
        <v>100100</v>
      </c>
      <c r="G10" s="3">
        <f t="shared" ref="G10:G28" si="0">D10*$C$1+E10+F10</f>
        <v>1450100</v>
      </c>
      <c r="H10" s="3">
        <v>-120000</v>
      </c>
      <c r="I10" s="3">
        <f>I9+43</f>
        <v>-13357</v>
      </c>
      <c r="J10" s="3">
        <f t="shared" ref="J10:J28" si="1">-46%*G10</f>
        <v>-667046</v>
      </c>
      <c r="K10" s="22">
        <f t="shared" ref="K10:K28" si="2">G10+H10+I10+J10</f>
        <v>649697</v>
      </c>
    </row>
    <row r="11" spans="1:11" x14ac:dyDescent="0.35">
      <c r="A11" s="1">
        <v>16</v>
      </c>
      <c r="B11" s="5" t="s">
        <v>50</v>
      </c>
      <c r="C11" s="1" t="s">
        <v>9</v>
      </c>
      <c r="D11" s="3">
        <v>25</v>
      </c>
      <c r="E11" s="3">
        <v>100000</v>
      </c>
      <c r="F11" s="3">
        <f t="shared" ref="F11:F25" si="3">F10+100</f>
        <v>100200</v>
      </c>
      <c r="G11" s="3">
        <f t="shared" si="0"/>
        <v>1450200</v>
      </c>
      <c r="H11" s="3">
        <v>-120000</v>
      </c>
      <c r="I11" s="3">
        <f t="shared" ref="I11:I28" si="4">I10+43</f>
        <v>-13314</v>
      </c>
      <c r="J11" s="3">
        <f t="shared" si="1"/>
        <v>-667092</v>
      </c>
      <c r="K11" s="22">
        <f t="shared" si="2"/>
        <v>649794</v>
      </c>
    </row>
    <row r="12" spans="1:11" x14ac:dyDescent="0.35">
      <c r="A12" s="1">
        <v>18</v>
      </c>
      <c r="B12" s="5" t="s">
        <v>51</v>
      </c>
      <c r="C12" s="1" t="s">
        <v>9</v>
      </c>
      <c r="D12" s="3">
        <v>25</v>
      </c>
      <c r="E12" s="3">
        <v>100000</v>
      </c>
      <c r="F12" s="3">
        <f t="shared" si="3"/>
        <v>100300</v>
      </c>
      <c r="G12" s="3">
        <f t="shared" si="0"/>
        <v>1450300</v>
      </c>
      <c r="H12" s="3">
        <v>-120000</v>
      </c>
      <c r="I12" s="3">
        <f t="shared" si="4"/>
        <v>-13271</v>
      </c>
      <c r="J12" s="3">
        <f t="shared" si="1"/>
        <v>-667138</v>
      </c>
      <c r="K12" s="22">
        <f t="shared" si="2"/>
        <v>649891</v>
      </c>
    </row>
    <row r="13" spans="1:11" x14ac:dyDescent="0.35">
      <c r="A13" s="1">
        <v>20</v>
      </c>
      <c r="B13" s="5" t="s">
        <v>52</v>
      </c>
      <c r="C13" s="1" t="s">
        <v>9</v>
      </c>
      <c r="D13" s="3">
        <v>25</v>
      </c>
      <c r="E13" s="3">
        <v>100000</v>
      </c>
      <c r="F13" s="3">
        <f t="shared" si="3"/>
        <v>100400</v>
      </c>
      <c r="G13" s="3">
        <f t="shared" si="0"/>
        <v>1450400</v>
      </c>
      <c r="H13" s="3">
        <v>-120000</v>
      </c>
      <c r="I13" s="3">
        <f t="shared" si="4"/>
        <v>-13228</v>
      </c>
      <c r="J13" s="3">
        <f t="shared" si="1"/>
        <v>-667184</v>
      </c>
      <c r="K13" s="22">
        <f t="shared" si="2"/>
        <v>649988</v>
      </c>
    </row>
    <row r="14" spans="1:11" x14ac:dyDescent="0.35">
      <c r="A14" s="1">
        <v>22</v>
      </c>
      <c r="B14" s="5" t="s">
        <v>53</v>
      </c>
      <c r="C14" s="1" t="s">
        <v>9</v>
      </c>
      <c r="D14" s="3">
        <v>25</v>
      </c>
      <c r="E14" s="3">
        <v>100000</v>
      </c>
      <c r="F14" s="3">
        <f t="shared" si="3"/>
        <v>100500</v>
      </c>
      <c r="G14" s="3">
        <f t="shared" si="0"/>
        <v>1450500</v>
      </c>
      <c r="H14" s="3">
        <v>-120000</v>
      </c>
      <c r="I14" s="3">
        <f t="shared" si="4"/>
        <v>-13185</v>
      </c>
      <c r="J14" s="3">
        <f t="shared" si="1"/>
        <v>-667230</v>
      </c>
      <c r="K14" s="22">
        <f t="shared" si="2"/>
        <v>650085</v>
      </c>
    </row>
    <row r="15" spans="1:11" x14ac:dyDescent="0.35">
      <c r="A15" s="1">
        <v>24</v>
      </c>
      <c r="B15" s="5" t="s">
        <v>54</v>
      </c>
      <c r="C15" s="1" t="s">
        <v>9</v>
      </c>
      <c r="D15" s="3">
        <v>25</v>
      </c>
      <c r="E15" s="3">
        <v>100000</v>
      </c>
      <c r="F15" s="3">
        <f t="shared" si="3"/>
        <v>100600</v>
      </c>
      <c r="G15" s="3">
        <f t="shared" si="0"/>
        <v>1450600</v>
      </c>
      <c r="H15" s="3">
        <v>-120000</v>
      </c>
      <c r="I15" s="3">
        <f t="shared" si="4"/>
        <v>-13142</v>
      </c>
      <c r="J15" s="3">
        <f>-46%*G15</f>
        <v>-667276</v>
      </c>
      <c r="K15" s="22">
        <f t="shared" si="2"/>
        <v>650182</v>
      </c>
    </row>
    <row r="16" spans="1:11" x14ac:dyDescent="0.35">
      <c r="A16" s="1">
        <v>26</v>
      </c>
      <c r="B16" s="5" t="s">
        <v>55</v>
      </c>
      <c r="C16" s="1" t="s">
        <v>9</v>
      </c>
      <c r="D16" s="3">
        <v>25</v>
      </c>
      <c r="E16" s="3">
        <v>100000</v>
      </c>
      <c r="F16" s="3">
        <f t="shared" si="3"/>
        <v>100700</v>
      </c>
      <c r="G16" s="3">
        <f t="shared" si="0"/>
        <v>1450700</v>
      </c>
      <c r="H16" s="3">
        <v>-120000</v>
      </c>
      <c r="I16" s="3">
        <f t="shared" si="4"/>
        <v>-13099</v>
      </c>
      <c r="J16" s="3">
        <f t="shared" si="1"/>
        <v>-667322</v>
      </c>
      <c r="K16" s="22">
        <f t="shared" si="2"/>
        <v>650279</v>
      </c>
    </row>
    <row r="17" spans="1:11" x14ac:dyDescent="0.35">
      <c r="A17" s="1">
        <v>28</v>
      </c>
      <c r="B17" s="5" t="s">
        <v>56</v>
      </c>
      <c r="C17" s="1" t="s">
        <v>9</v>
      </c>
      <c r="D17" s="3">
        <v>25</v>
      </c>
      <c r="E17" s="3">
        <v>100000</v>
      </c>
      <c r="F17" s="3">
        <f t="shared" si="3"/>
        <v>100800</v>
      </c>
      <c r="G17" s="3">
        <f t="shared" si="0"/>
        <v>1450800</v>
      </c>
      <c r="H17" s="3">
        <v>-120000</v>
      </c>
      <c r="I17" s="3">
        <f t="shared" si="4"/>
        <v>-13056</v>
      </c>
      <c r="J17" s="3">
        <f t="shared" si="1"/>
        <v>-667368</v>
      </c>
      <c r="K17" s="22">
        <f t="shared" si="2"/>
        <v>650376</v>
      </c>
    </row>
    <row r="18" spans="1:11" x14ac:dyDescent="0.35">
      <c r="A18" s="1">
        <v>30</v>
      </c>
      <c r="B18" s="5" t="s">
        <v>41</v>
      </c>
      <c r="C18" s="1" t="s">
        <v>9</v>
      </c>
      <c r="D18" s="3">
        <v>25</v>
      </c>
      <c r="E18" s="3">
        <v>100000</v>
      </c>
      <c r="F18" s="3">
        <f t="shared" si="3"/>
        <v>100900</v>
      </c>
      <c r="G18" s="3">
        <f t="shared" si="0"/>
        <v>1450900</v>
      </c>
      <c r="H18" s="3">
        <v>-120000</v>
      </c>
      <c r="I18" s="3">
        <f t="shared" si="4"/>
        <v>-13013</v>
      </c>
      <c r="J18" s="3">
        <f t="shared" si="1"/>
        <v>-667414</v>
      </c>
      <c r="K18" s="22">
        <f t="shared" si="2"/>
        <v>650473</v>
      </c>
    </row>
    <row r="19" spans="1:11" x14ac:dyDescent="0.35">
      <c r="A19" s="1">
        <v>32</v>
      </c>
      <c r="B19" s="5" t="s">
        <v>42</v>
      </c>
      <c r="C19" s="1" t="s">
        <v>9</v>
      </c>
      <c r="D19" s="3">
        <v>25</v>
      </c>
      <c r="E19" s="3">
        <v>100000</v>
      </c>
      <c r="F19" s="3">
        <f t="shared" si="3"/>
        <v>101000</v>
      </c>
      <c r="G19" s="3">
        <f t="shared" si="0"/>
        <v>1451000</v>
      </c>
      <c r="H19" s="3">
        <v>-120000</v>
      </c>
      <c r="I19" s="3">
        <f t="shared" si="4"/>
        <v>-12970</v>
      </c>
      <c r="J19" s="3">
        <f t="shared" si="1"/>
        <v>-667460</v>
      </c>
      <c r="K19" s="22">
        <f t="shared" si="2"/>
        <v>650570</v>
      </c>
    </row>
    <row r="20" spans="1:11" x14ac:dyDescent="0.35">
      <c r="A20" s="1">
        <v>34</v>
      </c>
      <c r="B20" s="5" t="s">
        <v>43</v>
      </c>
      <c r="C20" s="1" t="s">
        <v>9</v>
      </c>
      <c r="D20" s="3">
        <v>25</v>
      </c>
      <c r="E20" s="3">
        <v>100000</v>
      </c>
      <c r="F20" s="3">
        <f t="shared" si="3"/>
        <v>101100</v>
      </c>
      <c r="G20" s="3">
        <f t="shared" si="0"/>
        <v>1451100</v>
      </c>
      <c r="H20" s="3">
        <v>-120000</v>
      </c>
      <c r="I20" s="3">
        <f t="shared" si="4"/>
        <v>-12927</v>
      </c>
      <c r="J20" s="3">
        <f t="shared" si="1"/>
        <v>-667506</v>
      </c>
      <c r="K20" s="22">
        <f t="shared" si="2"/>
        <v>650667</v>
      </c>
    </row>
    <row r="21" spans="1:11" x14ac:dyDescent="0.35">
      <c r="A21" s="1">
        <v>36</v>
      </c>
      <c r="B21" s="5" t="s">
        <v>44</v>
      </c>
      <c r="C21" s="1" t="s">
        <v>9</v>
      </c>
      <c r="D21" s="3">
        <v>25</v>
      </c>
      <c r="E21" s="3">
        <v>100000</v>
      </c>
      <c r="F21" s="3">
        <f t="shared" si="3"/>
        <v>101200</v>
      </c>
      <c r="G21" s="3">
        <f t="shared" si="0"/>
        <v>1451200</v>
      </c>
      <c r="H21" s="3">
        <v>-120000</v>
      </c>
      <c r="I21" s="3">
        <f t="shared" si="4"/>
        <v>-12884</v>
      </c>
      <c r="J21" s="3">
        <f t="shared" si="1"/>
        <v>-667552</v>
      </c>
      <c r="K21" s="22">
        <f t="shared" si="2"/>
        <v>650764</v>
      </c>
    </row>
    <row r="22" spans="1:11" x14ac:dyDescent="0.35">
      <c r="A22" s="1">
        <v>38</v>
      </c>
      <c r="B22" s="5" t="s">
        <v>45</v>
      </c>
      <c r="C22" s="1" t="s">
        <v>9</v>
      </c>
      <c r="D22" s="3">
        <v>25</v>
      </c>
      <c r="E22" s="3">
        <v>100000</v>
      </c>
      <c r="F22" s="3">
        <f t="shared" si="3"/>
        <v>101300</v>
      </c>
      <c r="G22" s="3">
        <f t="shared" si="0"/>
        <v>1451300</v>
      </c>
      <c r="H22" s="3">
        <v>-120000</v>
      </c>
      <c r="I22" s="3">
        <f t="shared" si="4"/>
        <v>-12841</v>
      </c>
      <c r="J22" s="3">
        <f t="shared" si="1"/>
        <v>-667598</v>
      </c>
      <c r="K22" s="22">
        <f t="shared" si="2"/>
        <v>650861</v>
      </c>
    </row>
    <row r="23" spans="1:11" x14ac:dyDescent="0.35">
      <c r="A23" s="1">
        <v>40</v>
      </c>
      <c r="B23" s="5" t="s">
        <v>46</v>
      </c>
      <c r="C23" s="1" t="s">
        <v>9</v>
      </c>
      <c r="D23" s="3">
        <v>25</v>
      </c>
      <c r="E23" s="3">
        <v>100000</v>
      </c>
      <c r="F23" s="3">
        <f t="shared" si="3"/>
        <v>101400</v>
      </c>
      <c r="G23" s="3">
        <f t="shared" si="0"/>
        <v>1451400</v>
      </c>
      <c r="H23" s="3">
        <v>-120000</v>
      </c>
      <c r="I23" s="3">
        <f t="shared" si="4"/>
        <v>-12798</v>
      </c>
      <c r="J23" s="3">
        <f t="shared" si="1"/>
        <v>-667644</v>
      </c>
      <c r="K23" s="22">
        <f t="shared" si="2"/>
        <v>650958</v>
      </c>
    </row>
    <row r="24" spans="1:11" x14ac:dyDescent="0.35">
      <c r="A24" s="1">
        <v>42</v>
      </c>
      <c r="B24" s="5" t="s">
        <v>47</v>
      </c>
      <c r="C24" s="1" t="s">
        <v>9</v>
      </c>
      <c r="D24" s="3">
        <v>25</v>
      </c>
      <c r="E24" s="3">
        <v>100000</v>
      </c>
      <c r="F24" s="3">
        <f t="shared" si="3"/>
        <v>101500</v>
      </c>
      <c r="G24" s="3">
        <f t="shared" si="0"/>
        <v>1451500</v>
      </c>
      <c r="H24" s="3">
        <v>-120000</v>
      </c>
      <c r="I24" s="3">
        <f t="shared" si="4"/>
        <v>-12755</v>
      </c>
      <c r="J24" s="3">
        <f t="shared" si="1"/>
        <v>-667690</v>
      </c>
      <c r="K24" s="22">
        <f t="shared" si="2"/>
        <v>651055</v>
      </c>
    </row>
    <row r="25" spans="1:11" x14ac:dyDescent="0.35">
      <c r="A25" s="1">
        <v>44</v>
      </c>
      <c r="B25" s="1" t="s">
        <v>57</v>
      </c>
      <c r="C25" s="1" t="s">
        <v>9</v>
      </c>
      <c r="D25" s="3">
        <v>25</v>
      </c>
      <c r="E25" s="3">
        <v>100000</v>
      </c>
      <c r="F25" s="3">
        <f t="shared" si="3"/>
        <v>101600</v>
      </c>
      <c r="G25" s="3">
        <f t="shared" si="0"/>
        <v>1451600</v>
      </c>
      <c r="H25" s="3">
        <v>-120000</v>
      </c>
      <c r="I25" s="3">
        <f t="shared" si="4"/>
        <v>-12712</v>
      </c>
      <c r="J25" s="3">
        <f t="shared" si="1"/>
        <v>-667736</v>
      </c>
      <c r="K25" s="22">
        <f t="shared" si="2"/>
        <v>651152</v>
      </c>
    </row>
    <row r="26" spans="1:11" x14ac:dyDescent="0.35">
      <c r="A26" s="1">
        <v>46</v>
      </c>
      <c r="B26" s="1" t="s">
        <v>58</v>
      </c>
      <c r="C26" s="1" t="s">
        <v>10</v>
      </c>
      <c r="D26" s="3">
        <v>15</v>
      </c>
      <c r="E26" s="3">
        <v>150000</v>
      </c>
      <c r="F26" s="3">
        <v>30000</v>
      </c>
      <c r="G26" s="3">
        <f t="shared" si="0"/>
        <v>930000</v>
      </c>
      <c r="H26" s="3">
        <v>-120000</v>
      </c>
      <c r="I26" s="3">
        <f t="shared" si="4"/>
        <v>-12669</v>
      </c>
      <c r="J26" s="3">
        <f t="shared" si="1"/>
        <v>-427800</v>
      </c>
      <c r="K26" s="22">
        <f t="shared" si="2"/>
        <v>369531</v>
      </c>
    </row>
    <row r="27" spans="1:11" x14ac:dyDescent="0.35">
      <c r="A27" s="1">
        <v>48</v>
      </c>
      <c r="B27" s="1" t="s">
        <v>59</v>
      </c>
      <c r="C27" s="1" t="s">
        <v>10</v>
      </c>
      <c r="D27" s="3">
        <v>15</v>
      </c>
      <c r="E27" s="3">
        <v>150000</v>
      </c>
      <c r="F27" s="3">
        <v>30000</v>
      </c>
      <c r="G27" s="3">
        <f t="shared" si="0"/>
        <v>930000</v>
      </c>
      <c r="H27" s="3">
        <v>-120000</v>
      </c>
      <c r="I27" s="3">
        <f t="shared" si="4"/>
        <v>-12626</v>
      </c>
      <c r="J27" s="3">
        <f t="shared" si="1"/>
        <v>-427800</v>
      </c>
      <c r="K27" s="22">
        <f t="shared" si="2"/>
        <v>369574</v>
      </c>
    </row>
    <row r="28" spans="1:11" x14ac:dyDescent="0.35">
      <c r="A28" s="1">
        <v>50</v>
      </c>
      <c r="B28" s="1" t="s">
        <v>60</v>
      </c>
      <c r="C28" s="1" t="s">
        <v>10</v>
      </c>
      <c r="D28" s="3">
        <v>15</v>
      </c>
      <c r="E28" s="3">
        <v>150000</v>
      </c>
      <c r="F28" s="3">
        <v>30000</v>
      </c>
      <c r="G28" s="3">
        <f t="shared" si="0"/>
        <v>930000</v>
      </c>
      <c r="H28" s="3">
        <v>-120000</v>
      </c>
      <c r="I28" s="3">
        <f t="shared" si="4"/>
        <v>-12583</v>
      </c>
      <c r="J28" s="3">
        <f t="shared" si="1"/>
        <v>-427800</v>
      </c>
      <c r="K28" s="22">
        <f t="shared" si="2"/>
        <v>369617</v>
      </c>
    </row>
    <row r="29" spans="1:11" x14ac:dyDescent="0.35">
      <c r="D29" s="13"/>
      <c r="E29" s="13"/>
      <c r="F29" s="13"/>
      <c r="G29" s="5"/>
    </row>
    <row r="30" spans="1:11" ht="15" thickBot="1" x14ac:dyDescent="0.4">
      <c r="B30" s="4">
        <f>COUNTA(B9:B28)</f>
        <v>20</v>
      </c>
      <c r="D30" s="14">
        <f t="shared" ref="D30:K30" si="5">SUM(D9:D29)</f>
        <v>470</v>
      </c>
      <c r="E30" s="14">
        <f t="shared" si="5"/>
        <v>2150000</v>
      </c>
      <c r="F30" s="14">
        <f t="shared" si="5"/>
        <v>1803600</v>
      </c>
      <c r="G30" s="14">
        <f t="shared" si="5"/>
        <v>27453600</v>
      </c>
      <c r="H30" s="14">
        <f t="shared" si="5"/>
        <v>-2400000</v>
      </c>
      <c r="I30" s="14">
        <f t="shared" si="5"/>
        <v>-259830</v>
      </c>
      <c r="J30" s="14">
        <f t="shared" si="5"/>
        <v>-12628656</v>
      </c>
      <c r="K30" s="14">
        <f t="shared" si="5"/>
        <v>12165114</v>
      </c>
    </row>
    <row r="31" spans="1:11" ht="15" thickTop="1" x14ac:dyDescent="0.35">
      <c r="C31" s="5"/>
      <c r="D31" s="5"/>
      <c r="E31" s="5"/>
      <c r="F31" s="5"/>
      <c r="G31" s="2"/>
      <c r="J31" s="15"/>
    </row>
    <row r="32" spans="1:11" x14ac:dyDescent="0.35">
      <c r="C32" s="5"/>
      <c r="D32" s="16"/>
      <c r="E32" s="16"/>
      <c r="F32" s="17"/>
      <c r="G32" s="16"/>
      <c r="H32" s="3"/>
      <c r="I32" s="3"/>
      <c r="J32" s="3"/>
    </row>
    <row r="33" spans="2:10" x14ac:dyDescent="0.35">
      <c r="B33"/>
      <c r="C33"/>
      <c r="D33" s="18"/>
      <c r="E33" s="18"/>
      <c r="G33" s="18"/>
      <c r="H33" s="18"/>
      <c r="I33" s="18"/>
      <c r="J33" s="3"/>
    </row>
    <row r="34" spans="2:10" x14ac:dyDescent="0.35">
      <c r="B34"/>
      <c r="C34"/>
      <c r="G34" s="2"/>
      <c r="H34" s="19"/>
      <c r="I34" s="19"/>
    </row>
    <row r="35" spans="2:10" x14ac:dyDescent="0.35">
      <c r="B35"/>
      <c r="C35"/>
      <c r="G35" s="12"/>
    </row>
    <row r="36" spans="2:10" x14ac:dyDescent="0.35">
      <c r="B36"/>
      <c r="C36"/>
      <c r="G36" s="3"/>
      <c r="H36" s="3"/>
      <c r="I36" s="3"/>
    </row>
    <row r="37" spans="2:10" x14ac:dyDescent="0.35">
      <c r="B37"/>
      <c r="C37"/>
      <c r="G37" s="5"/>
      <c r="J37" s="1"/>
    </row>
    <row r="38" spans="2:10" x14ac:dyDescent="0.35">
      <c r="B38"/>
      <c r="C38"/>
      <c r="J38" s="1"/>
    </row>
    <row r="39" spans="2:10" x14ac:dyDescent="0.35">
      <c r="B39"/>
      <c r="C39"/>
      <c r="J39" s="1"/>
    </row>
    <row r="40" spans="2:10" s="3" customFormat="1" x14ac:dyDescent="0.35">
      <c r="B40"/>
      <c r="C40"/>
      <c r="D40" s="1"/>
      <c r="E40" s="1"/>
      <c r="F40" s="1"/>
      <c r="G40" s="1"/>
      <c r="H40" s="2"/>
      <c r="I40" s="2"/>
      <c r="J40" s="1"/>
    </row>
    <row r="41" spans="2:10" s="3" customFormat="1" x14ac:dyDescent="0.35">
      <c r="B41"/>
      <c r="C41"/>
      <c r="D41" s="1"/>
      <c r="E41" s="1"/>
      <c r="F41" s="1"/>
      <c r="G41" s="1"/>
      <c r="H41" s="2"/>
      <c r="I41" s="2"/>
      <c r="J41" s="1"/>
    </row>
    <row r="42" spans="2:10" s="3" customFormat="1" x14ac:dyDescent="0.35">
      <c r="B42" s="1"/>
      <c r="C42"/>
      <c r="D42" s="1"/>
      <c r="E42" s="1"/>
      <c r="F42" s="1"/>
      <c r="G42" s="1"/>
      <c r="H42" s="2"/>
      <c r="I42" s="2"/>
      <c r="J42" s="1"/>
    </row>
    <row r="43" spans="2:10" s="3" customFormat="1" x14ac:dyDescent="0.35">
      <c r="B43" s="1"/>
      <c r="C43"/>
      <c r="D43" s="1"/>
      <c r="E43" s="1"/>
      <c r="F43" s="1"/>
      <c r="G43" s="1"/>
      <c r="H43" s="2"/>
      <c r="I43" s="2"/>
      <c r="J43" s="1"/>
    </row>
    <row r="44" spans="2:10" s="3" customFormat="1" x14ac:dyDescent="0.35">
      <c r="B44" s="1"/>
      <c r="C44"/>
      <c r="D44" s="1"/>
      <c r="E44" s="1"/>
      <c r="F44" s="1"/>
      <c r="G44" s="1"/>
      <c r="H44" s="2"/>
      <c r="I44" s="2"/>
      <c r="J44" s="1"/>
    </row>
    <row r="45" spans="2:10" s="3" customFormat="1" x14ac:dyDescent="0.35">
      <c r="B45" s="1"/>
      <c r="C45"/>
      <c r="D45" s="1"/>
      <c r="E45" s="1"/>
      <c r="F45" s="1"/>
      <c r="G45" s="1"/>
      <c r="H45" s="2"/>
      <c r="I45" s="2"/>
      <c r="J45" s="1"/>
    </row>
    <row r="46" spans="2:10" s="3" customFormat="1" x14ac:dyDescent="0.35">
      <c r="B46" s="1"/>
      <c r="C46"/>
      <c r="D46" s="1"/>
      <c r="E46" s="1"/>
      <c r="F46" s="1"/>
      <c r="G46" s="1"/>
      <c r="H46" s="2"/>
      <c r="I46" s="2"/>
      <c r="J46" s="1"/>
    </row>
    <row r="47" spans="2:10" s="3" customFormat="1" x14ac:dyDescent="0.35">
      <c r="B47" s="1"/>
      <c r="C47"/>
      <c r="D47" s="1"/>
      <c r="E47" s="1"/>
      <c r="F47" s="1"/>
      <c r="G47" s="1"/>
      <c r="H47" s="2"/>
      <c r="I47" s="2"/>
      <c r="J47" s="1"/>
    </row>
    <row r="48" spans="2:10" s="3" customFormat="1" x14ac:dyDescent="0.35">
      <c r="B48" s="1"/>
      <c r="C48"/>
      <c r="D48" s="1"/>
      <c r="E48" s="1"/>
      <c r="F48" s="1"/>
      <c r="G48" s="1"/>
      <c r="H48" s="2"/>
      <c r="I48" s="2"/>
      <c r="J48" s="1"/>
    </row>
    <row r="49" spans="2:10" s="3" customFormat="1" x14ac:dyDescent="0.35">
      <c r="B49" s="1"/>
      <c r="C49"/>
      <c r="D49" s="1"/>
      <c r="E49" s="1"/>
      <c r="F49" s="1"/>
      <c r="G49" s="1"/>
      <c r="H49" s="2"/>
      <c r="I49" s="2"/>
      <c r="J49" s="1"/>
    </row>
    <row r="50" spans="2:10" s="3" customFormat="1" x14ac:dyDescent="0.35">
      <c r="B50" s="1"/>
      <c r="C50"/>
      <c r="D50" s="1"/>
      <c r="E50" s="1"/>
      <c r="F50" s="1"/>
      <c r="G50" s="1"/>
      <c r="H50" s="2"/>
      <c r="I50" s="2"/>
      <c r="J50" s="1"/>
    </row>
    <row r="51" spans="2:10" s="3" customFormat="1" x14ac:dyDescent="0.35">
      <c r="B51" s="1"/>
      <c r="C51"/>
      <c r="D51" s="1"/>
      <c r="E51" s="1"/>
      <c r="F51" s="1"/>
      <c r="G51" s="1"/>
      <c r="H51" s="2"/>
      <c r="I51" s="2"/>
      <c r="J51" s="1"/>
    </row>
    <row r="52" spans="2:10" s="3" customFormat="1" x14ac:dyDescent="0.35">
      <c r="B52" s="1"/>
      <c r="C52"/>
      <c r="D52" s="1"/>
      <c r="E52" s="1"/>
      <c r="F52" s="1"/>
      <c r="G52" s="1"/>
      <c r="H52" s="2"/>
      <c r="I52" s="2"/>
      <c r="J52" s="2"/>
    </row>
    <row r="53" spans="2:10" x14ac:dyDescent="0.35">
      <c r="C53"/>
    </row>
  </sheetData>
  <autoFilter ref="B8:J28" xr:uid="{00000000-0001-0000-1200-000000000000}"/>
  <conditionalFormatting sqref="D29:F29">
    <cfRule type="duplicateValues" dxfId="0" priority="17"/>
  </conditionalFormatting>
  <printOptions horizontalCentered="1" gridLines="1"/>
  <pageMargins left="0" right="0" top="0" bottom="0" header="0" footer="0"/>
  <pageSetup paperSize="8" scale="49" orientation="landscape" r:id="rId1"/>
  <headerFooter alignWithMargins="0">
    <oddFooter>&amp;L&amp;"Times New Roman,Bold"&amp;8FORSTERS CONFIDENTIAL&amp;C&amp;"Times New Roman,Bold"&amp;8&amp;F &amp;A&amp;R&amp;"Times New Roman,Bold"&amp;8&amp;D&amp;T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5445C-6E48-4220-9C02-7481E3B3E9EE}">
  <dimension ref="A1:D26"/>
  <sheetViews>
    <sheetView tabSelected="1" workbookViewId="0">
      <selection activeCell="F8" sqref="F8"/>
    </sheetView>
  </sheetViews>
  <sheetFormatPr defaultRowHeight="14.5" x14ac:dyDescent="0.35"/>
  <cols>
    <col min="1" max="1" width="24.54296875" customWidth="1"/>
    <col min="3" max="3" width="25.81640625" customWidth="1"/>
    <col min="4" max="4" width="10.54296875" bestFit="1" customWidth="1"/>
  </cols>
  <sheetData>
    <row r="1" spans="1:4" x14ac:dyDescent="0.35">
      <c r="A1" s="63" t="s">
        <v>28</v>
      </c>
      <c r="B1" s="63" t="s">
        <v>16</v>
      </c>
      <c r="C1" s="63" t="s">
        <v>29</v>
      </c>
    </row>
    <row r="2" spans="1:4" ht="18.5" x14ac:dyDescent="0.45">
      <c r="A2" s="29" t="s">
        <v>52</v>
      </c>
      <c r="B2" s="64">
        <f>INDEX(P_ALLO!A:A,MATCH(STATEMENT!A2,P_ALLO!B:B,0))</f>
        <v>20</v>
      </c>
      <c r="C2" s="61" t="str">
        <f>INDEX(P_ALLO!C:C,MATCH(STATEMENT!A2,P_ALLO!B:B,0))</f>
        <v>Equity partner</v>
      </c>
      <c r="D2" s="30"/>
    </row>
    <row r="3" spans="1:4" ht="18.5" x14ac:dyDescent="0.45">
      <c r="A3" s="31"/>
      <c r="B3" s="32"/>
      <c r="C3" s="33"/>
      <c r="D3" s="30"/>
    </row>
    <row r="4" spans="1:4" ht="18.5" x14ac:dyDescent="0.45">
      <c r="A4" s="31" t="s">
        <v>17</v>
      </c>
      <c r="B4" s="31"/>
      <c r="C4" s="34"/>
      <c r="D4" s="35"/>
    </row>
    <row r="5" spans="1:4" ht="15.5" x14ac:dyDescent="0.35">
      <c r="A5" s="36"/>
      <c r="B5" s="37"/>
      <c r="C5" s="38"/>
    </row>
    <row r="6" spans="1:4" ht="15.5" x14ac:dyDescent="0.35">
      <c r="A6" s="37"/>
      <c r="B6" s="37"/>
      <c r="C6" s="39"/>
      <c r="D6" s="40" t="s">
        <v>18</v>
      </c>
    </row>
    <row r="7" spans="1:4" ht="15" x14ac:dyDescent="0.35">
      <c r="A7" s="41" t="s">
        <v>19</v>
      </c>
      <c r="B7" s="41"/>
      <c r="C7" s="42">
        <f>INDEX(P_ALLO!D:D,MATCH(STATEMENT!A2,P_ALLO!B:B,0))</f>
        <v>25</v>
      </c>
      <c r="D7" s="43"/>
    </row>
    <row r="8" spans="1:4" ht="15" x14ac:dyDescent="0.35">
      <c r="A8" s="41" t="s">
        <v>20</v>
      </c>
      <c r="B8" s="41"/>
      <c r="C8" s="62">
        <f>P_ALLO!C1</f>
        <v>50000</v>
      </c>
      <c r="D8" s="43"/>
    </row>
    <row r="9" spans="1:4" x14ac:dyDescent="0.35">
      <c r="A9" s="41" t="s">
        <v>21</v>
      </c>
      <c r="B9" s="41"/>
      <c r="D9" s="44">
        <f>C7*C8</f>
        <v>1250000</v>
      </c>
    </row>
    <row r="10" spans="1:4" x14ac:dyDescent="0.35">
      <c r="A10" s="41" t="s">
        <v>22</v>
      </c>
      <c r="B10" s="41"/>
      <c r="D10" s="44">
        <f>INDEX(P_ALLO!E:E,MATCH(STATEMENT!A2,P_ALLO!B:B,0))</f>
        <v>100000</v>
      </c>
    </row>
    <row r="11" spans="1:4" x14ac:dyDescent="0.35">
      <c r="A11" s="41" t="s">
        <v>3</v>
      </c>
      <c r="B11" s="41"/>
      <c r="D11" s="44">
        <f>INDEX(P_ALLO!F:F,MATCH(STATEMENT!A2,P_ALLO!B:B,))</f>
        <v>100400</v>
      </c>
    </row>
    <row r="12" spans="1:4" x14ac:dyDescent="0.35">
      <c r="A12" s="41"/>
      <c r="B12" s="41"/>
      <c r="D12" s="44"/>
    </row>
    <row r="13" spans="1:4" x14ac:dyDescent="0.35">
      <c r="A13" s="45" t="s">
        <v>23</v>
      </c>
      <c r="B13" s="45"/>
      <c r="C13" s="46"/>
      <c r="D13" s="47">
        <f>ROUND(SUM(D9:D12),2)</f>
        <v>1450400</v>
      </c>
    </row>
    <row r="14" spans="1:4" ht="15" x14ac:dyDescent="0.35">
      <c r="A14" s="48"/>
      <c r="B14" s="48"/>
      <c r="C14" s="49"/>
      <c r="D14" s="50"/>
    </row>
    <row r="15" spans="1:4" ht="15" x14ac:dyDescent="0.35">
      <c r="A15" s="45" t="s">
        <v>24</v>
      </c>
      <c r="B15" s="51"/>
      <c r="C15" s="52"/>
      <c r="D15" s="52"/>
    </row>
    <row r="16" spans="1:4" ht="15" x14ac:dyDescent="0.35">
      <c r="A16" s="48"/>
      <c r="B16" s="48"/>
      <c r="C16" s="49"/>
      <c r="D16" s="50"/>
    </row>
    <row r="17" spans="1:4" x14ac:dyDescent="0.35">
      <c r="A17" s="53" t="s">
        <v>25</v>
      </c>
      <c r="B17" s="53"/>
      <c r="C17" s="54"/>
      <c r="D17" s="44">
        <f>INDEX(P_ALLO!J:J,MATCH(STATEMENT!A2,P_ALLO!B:B,))</f>
        <v>-667184</v>
      </c>
    </row>
    <row r="18" spans="1:4" x14ac:dyDescent="0.35">
      <c r="A18" s="41"/>
      <c r="B18" s="55"/>
      <c r="C18" s="49"/>
      <c r="D18" s="44"/>
    </row>
    <row r="19" spans="1:4" ht="15" x14ac:dyDescent="0.35">
      <c r="A19" s="45" t="s">
        <v>26</v>
      </c>
      <c r="B19" s="45"/>
      <c r="C19" s="56"/>
      <c r="D19" s="57"/>
    </row>
    <row r="20" spans="1:4" ht="15" x14ac:dyDescent="0.35">
      <c r="A20" s="48"/>
      <c r="B20" s="48"/>
      <c r="C20" s="49"/>
      <c r="D20" s="50"/>
    </row>
    <row r="21" spans="1:4" x14ac:dyDescent="0.35">
      <c r="A21" s="41" t="s">
        <v>30</v>
      </c>
      <c r="B21" s="48"/>
      <c r="C21" s="49"/>
      <c r="D21" s="44">
        <f>INDEX(P_ALLO!H:H,MATCH(STATEMENT!A2,P_ALLO!B:B,))</f>
        <v>-120000</v>
      </c>
    </row>
    <row r="22" spans="1:4" x14ac:dyDescent="0.35">
      <c r="A22" s="41" t="s">
        <v>27</v>
      </c>
      <c r="B22" s="48"/>
      <c r="C22" s="49"/>
      <c r="D22" s="44">
        <f>INDEX(P_ALLO!I:I,MATCH(STATEMENT!A2,P_ALLO!B:B,))</f>
        <v>-13228</v>
      </c>
    </row>
    <row r="23" spans="1:4" x14ac:dyDescent="0.35">
      <c r="A23" s="48"/>
      <c r="B23" s="48"/>
      <c r="C23" s="49"/>
      <c r="D23" s="44"/>
    </row>
    <row r="24" spans="1:4" x14ac:dyDescent="0.35">
      <c r="A24" s="41"/>
      <c r="B24" s="55"/>
      <c r="C24" s="49"/>
      <c r="D24" s="44"/>
    </row>
    <row r="25" spans="1:4" x14ac:dyDescent="0.35">
      <c r="A25" s="45" t="s">
        <v>6</v>
      </c>
      <c r="B25" s="58"/>
      <c r="C25" s="59"/>
      <c r="D25" s="60">
        <f>SUM(D13:D24)</f>
        <v>649988</v>
      </c>
    </row>
    <row r="26" spans="1:4" ht="15" x14ac:dyDescent="0.35">
      <c r="A26" s="48"/>
      <c r="B26" s="48"/>
      <c r="C26" s="49"/>
      <c r="D26" s="50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040A15-F899-49FE-99F8-B9C96F596ABE}">
          <x14:formula1>
            <xm:f>P_ALLO!$B$9:$B$28</xm:f>
          </x14:formula1>
          <xm:sqref>A2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Details</vt:lpstr>
      <vt:lpstr>P_ALLO</vt:lpstr>
      <vt:lpstr>STATEMENT</vt:lpstr>
      <vt:lpstr>P_ALLO!Distribution_shedule</vt:lpstr>
      <vt:lpstr>P_ALLO!Print_Area</vt:lpstr>
      <vt:lpstr>P_ALLO!Print_Titles</vt:lpstr>
      <vt:lpstr>P_ALLO!SHEDULE1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Kopec-Walotka</dc:creator>
  <cp:lastModifiedBy>Alan Murray</cp:lastModifiedBy>
  <dcterms:created xsi:type="dcterms:W3CDTF">2024-11-07T15:36:02Z</dcterms:created>
  <dcterms:modified xsi:type="dcterms:W3CDTF">2024-11-21T08:14:36Z</dcterms:modified>
</cp:coreProperties>
</file>