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120" yWindow="60" windowWidth="9435" windowHeight="4875" firstSheet="1" activeTab="6"/>
  </bookViews>
  <sheets>
    <sheet name="Fixtures" sheetId="9" r:id="rId1"/>
    <sheet name="West Ham" sheetId="1" r:id="rId2"/>
    <sheet name="Arsenal" sheetId="2" r:id="rId3"/>
    <sheet name="Bolton" sheetId="3" r:id="rId4"/>
    <sheet name="Fulham" sheetId="4" r:id="rId5"/>
    <sheet name="Liverpool" sheetId="5" r:id="rId6"/>
    <sheet name="Calculations" sheetId="6" r:id="rId7"/>
    <sheet name="League Table" sheetId="7" r:id="rId8"/>
    <sheet name="Data" sheetId="8" state="hidden" r:id="rId9"/>
  </sheets>
  <calcPr calcId="125725"/>
</workbook>
</file>

<file path=xl/calcChain.xml><?xml version="1.0" encoding="utf-8"?>
<calcChain xmlns="http://schemas.openxmlformats.org/spreadsheetml/2006/main">
  <c r="E10" i="5"/>
  <c r="C10"/>
  <c r="E9"/>
  <c r="C9"/>
  <c r="E8"/>
  <c r="C7"/>
  <c r="C8"/>
  <c r="E7"/>
  <c r="E6"/>
  <c r="C6"/>
  <c r="E5"/>
  <c r="C5"/>
  <c r="E4"/>
  <c r="C4"/>
  <c r="E3"/>
  <c r="C3"/>
  <c r="E10" i="4"/>
  <c r="C10"/>
  <c r="E9"/>
  <c r="C9"/>
  <c r="E8"/>
  <c r="C8"/>
  <c r="E7"/>
  <c r="C7"/>
  <c r="E6"/>
  <c r="C6"/>
  <c r="E5"/>
  <c r="C5"/>
  <c r="E4"/>
  <c r="C4"/>
  <c r="E3"/>
  <c r="C3"/>
  <c r="E10" i="3"/>
  <c r="C10"/>
  <c r="E9"/>
  <c r="C9"/>
  <c r="E8"/>
  <c r="C8"/>
  <c r="E7"/>
  <c r="C7"/>
  <c r="E6"/>
  <c r="C6"/>
  <c r="E5"/>
  <c r="C5"/>
  <c r="E4"/>
  <c r="C4"/>
  <c r="E3"/>
  <c r="C3"/>
  <c r="E10" i="2"/>
  <c r="C10"/>
  <c r="E9"/>
  <c r="C9"/>
  <c r="E8"/>
  <c r="O4" i="6" s="1"/>
  <c r="C8" i="2"/>
  <c r="E7"/>
  <c r="C7"/>
  <c r="E6"/>
  <c r="C6"/>
  <c r="E5"/>
  <c r="C5"/>
  <c r="E4"/>
  <c r="C4"/>
  <c r="E3"/>
  <c r="C3"/>
  <c r="E10" i="1"/>
  <c r="C10"/>
  <c r="E9"/>
  <c r="C9"/>
  <c r="E8"/>
  <c r="C8"/>
  <c r="E7"/>
  <c r="C7"/>
  <c r="E6"/>
  <c r="C6"/>
  <c r="E5"/>
  <c r="C5"/>
  <c r="E4"/>
  <c r="C4"/>
  <c r="E3"/>
  <c r="C3"/>
  <c r="O7" i="6"/>
  <c r="O6"/>
  <c r="O5"/>
  <c r="O3"/>
  <c r="G7"/>
  <c r="N7"/>
  <c r="N6"/>
  <c r="P6" s="1"/>
  <c r="N5"/>
  <c r="N4"/>
  <c r="N3"/>
  <c r="P3" s="1"/>
  <c r="H3"/>
  <c r="H4"/>
  <c r="H6"/>
  <c r="H5"/>
  <c r="H7"/>
  <c r="G6"/>
  <c r="G5"/>
  <c r="G4"/>
  <c r="G3"/>
  <c r="P5" l="1"/>
  <c r="P4"/>
  <c r="P7"/>
  <c r="I4"/>
  <c r="R4" s="1"/>
  <c r="S4"/>
  <c r="I6"/>
  <c r="R6" s="1"/>
  <c r="S6"/>
  <c r="I5"/>
  <c r="R5" s="1"/>
  <c r="S5"/>
  <c r="S7"/>
  <c r="I3"/>
  <c r="R3" s="1"/>
  <c r="S3"/>
  <c r="I7"/>
  <c r="R7" s="1"/>
  <c r="C7"/>
  <c r="C6"/>
  <c r="C5"/>
  <c r="C4"/>
  <c r="C3"/>
  <c r="F10" i="5"/>
  <c r="F9"/>
  <c r="F8"/>
  <c r="F7"/>
  <c r="F6"/>
  <c r="F5"/>
  <c r="F4"/>
  <c r="F3"/>
  <c r="F10" i="4"/>
  <c r="F9"/>
  <c r="F8"/>
  <c r="F7"/>
  <c r="F6"/>
  <c r="F5"/>
  <c r="F4"/>
  <c r="F3"/>
  <c r="F10" i="3"/>
  <c r="F9"/>
  <c r="F8"/>
  <c r="F7"/>
  <c r="F6"/>
  <c r="F5"/>
  <c r="F4"/>
  <c r="F3"/>
  <c r="F10" i="2"/>
  <c r="F9"/>
  <c r="F8"/>
  <c r="F7"/>
  <c r="F6"/>
  <c r="F5"/>
  <c r="F4"/>
  <c r="F3"/>
  <c r="F4" i="1"/>
  <c r="F5"/>
  <c r="F6"/>
  <c r="F7"/>
  <c r="F8"/>
  <c r="F9"/>
  <c r="F10"/>
  <c r="F3"/>
  <c r="M3" i="6" l="1"/>
  <c r="K3"/>
  <c r="Q3" s="1"/>
  <c r="F3"/>
  <c r="D3"/>
  <c r="J3" s="1"/>
  <c r="L3"/>
  <c r="E3"/>
  <c r="M4"/>
  <c r="L4"/>
  <c r="K4"/>
  <c r="Q4" s="1"/>
  <c r="F4"/>
  <c r="E4"/>
  <c r="D4"/>
  <c r="J4" s="1"/>
  <c r="T4" s="1"/>
  <c r="T3"/>
  <c r="M7"/>
  <c r="K7"/>
  <c r="F7"/>
  <c r="D7"/>
  <c r="L7"/>
  <c r="E7"/>
  <c r="F6"/>
  <c r="E6"/>
  <c r="D6"/>
  <c r="J6" s="1"/>
  <c r="M6"/>
  <c r="L6"/>
  <c r="K6"/>
  <c r="Q6" s="1"/>
  <c r="M5"/>
  <c r="K5"/>
  <c r="F5"/>
  <c r="D5"/>
  <c r="L5"/>
  <c r="E5"/>
  <c r="T6" l="1"/>
  <c r="J5"/>
  <c r="Q5"/>
  <c r="J7"/>
  <c r="T7" s="1"/>
  <c r="Q7"/>
  <c r="T5" l="1"/>
  <c r="U6"/>
  <c r="W3" l="1"/>
  <c r="V5"/>
  <c r="W5"/>
  <c r="V4"/>
  <c r="W4"/>
  <c r="W7"/>
  <c r="V6"/>
  <c r="W6"/>
  <c r="V7"/>
  <c r="U5"/>
  <c r="V3"/>
  <c r="U3"/>
  <c r="U4"/>
  <c r="U7"/>
  <c r="A3" l="1"/>
  <c r="A7"/>
  <c r="A6"/>
  <c r="A4"/>
  <c r="A5"/>
  <c r="B5" i="7" l="1"/>
  <c r="G5" s="1"/>
  <c r="B3"/>
  <c r="M3" s="1"/>
  <c r="F5"/>
  <c r="L3"/>
  <c r="B6"/>
  <c r="K6" s="1"/>
  <c r="B4"/>
  <c r="M4" s="1"/>
  <c r="B7"/>
  <c r="H5"/>
  <c r="H4"/>
  <c r="J5" l="1"/>
  <c r="M5"/>
  <c r="K5"/>
  <c r="E5"/>
  <c r="L5"/>
  <c r="D5"/>
  <c r="C5"/>
  <c r="I5"/>
  <c r="D4"/>
  <c r="C6"/>
  <c r="G6"/>
  <c r="D6"/>
  <c r="G4"/>
  <c r="L6"/>
  <c r="M6"/>
  <c r="H6"/>
  <c r="F6"/>
  <c r="E6"/>
  <c r="J6"/>
  <c r="I6"/>
  <c r="H3"/>
  <c r="E3"/>
  <c r="F3"/>
  <c r="J3"/>
  <c r="G3"/>
  <c r="C3"/>
  <c r="N3"/>
  <c r="D3"/>
  <c r="K3"/>
  <c r="I3"/>
  <c r="O5"/>
  <c r="E4"/>
  <c r="C4"/>
  <c r="F4"/>
  <c r="I4"/>
  <c r="L4"/>
  <c r="J4"/>
  <c r="K4"/>
  <c r="M7"/>
  <c r="C7"/>
  <c r="F7"/>
  <c r="E7"/>
  <c r="H7"/>
  <c r="L7"/>
  <c r="J7"/>
  <c r="G7"/>
  <c r="D7"/>
  <c r="K7"/>
  <c r="I7"/>
  <c r="N5"/>
  <c r="O4" l="1"/>
  <c r="O6"/>
  <c r="N4"/>
  <c r="N6"/>
  <c r="O3"/>
  <c r="N7"/>
  <c r="O7"/>
</calcChain>
</file>

<file path=xl/sharedStrings.xml><?xml version="1.0" encoding="utf-8"?>
<sst xmlns="http://schemas.openxmlformats.org/spreadsheetml/2006/main" count="259" uniqueCount="32">
  <si>
    <t>Opponents</t>
  </si>
  <si>
    <t>Home/Away</t>
  </si>
  <si>
    <t>F</t>
  </si>
  <si>
    <t>A</t>
  </si>
  <si>
    <t>Arsenal</t>
  </si>
  <si>
    <t>Bolton</t>
  </si>
  <si>
    <t>Liverpool</t>
  </si>
  <si>
    <t>Fulham</t>
  </si>
  <si>
    <t>H</t>
  </si>
  <si>
    <t>West Ham</t>
  </si>
  <si>
    <t>Type</t>
  </si>
  <si>
    <t>Pts</t>
  </si>
  <si>
    <t>Draw</t>
  </si>
  <si>
    <t>Rank</t>
  </si>
  <si>
    <t>Team</t>
  </si>
  <si>
    <t>P</t>
  </si>
  <si>
    <t>W</t>
  </si>
  <si>
    <t>L</t>
  </si>
  <si>
    <t>D</t>
  </si>
  <si>
    <t>Result</t>
  </si>
  <si>
    <t>Win</t>
  </si>
  <si>
    <t>Position</t>
  </si>
  <si>
    <t>Home</t>
  </si>
  <si>
    <t>-</t>
  </si>
  <si>
    <t>Away</t>
  </si>
  <si>
    <t>GD</t>
  </si>
  <si>
    <t>GD Rank</t>
  </si>
  <si>
    <t>Goals Rank</t>
  </si>
  <si>
    <t>Goals</t>
  </si>
  <si>
    <t>v</t>
  </si>
  <si>
    <t>Team 1</t>
  </si>
  <si>
    <t>Team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</si>
</sst>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5" borderId="0" xfId="0" applyFont="1" applyFill="1" applyAlignment="1">
      <alignment horizontal="center"/>
    </xf>
    <xf numFmtId="0" fontId="1" fillId="0" borderId="7" xfId="0" applyFont="1" applyBorder="1"/>
    <xf numFmtId="0" fontId="0" fillId="0" borderId="8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2" borderId="6" xfId="0" applyFill="1" applyBorder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showGridLines="0" topLeftCell="A5" workbookViewId="0">
      <selection activeCell="B22" sqref="B22"/>
    </sheetView>
  </sheetViews>
  <sheetFormatPr defaultRowHeight="15"/>
  <cols>
    <col min="1" max="1" width="10" bestFit="1" customWidth="1"/>
    <col min="2" max="4" width="2.7109375" customWidth="1"/>
    <col min="5" max="5" width="10" bestFit="1" customWidth="1"/>
  </cols>
  <sheetData>
    <row r="1" spans="1:5">
      <c r="A1" s="14" t="s">
        <v>30</v>
      </c>
      <c r="B1" s="15"/>
      <c r="C1" s="16" t="s">
        <v>29</v>
      </c>
      <c r="D1" s="15"/>
      <c r="E1" s="17" t="s">
        <v>31</v>
      </c>
    </row>
    <row r="2" spans="1:5">
      <c r="A2" s="18" t="s">
        <v>9</v>
      </c>
      <c r="B2" s="20">
        <v>3</v>
      </c>
      <c r="C2" s="4" t="s">
        <v>23</v>
      </c>
      <c r="D2" s="20">
        <v>1</v>
      </c>
      <c r="E2" s="5" t="s">
        <v>4</v>
      </c>
    </row>
    <row r="3" spans="1:5">
      <c r="A3" s="18" t="s">
        <v>7</v>
      </c>
      <c r="B3" s="20">
        <v>3</v>
      </c>
      <c r="C3" s="4" t="s">
        <v>23</v>
      </c>
      <c r="D3" s="20">
        <v>0</v>
      </c>
      <c r="E3" s="5" t="s">
        <v>5</v>
      </c>
    </row>
    <row r="4" spans="1:5">
      <c r="A4" s="18" t="s">
        <v>6</v>
      </c>
      <c r="B4" s="20">
        <v>2</v>
      </c>
      <c r="C4" s="4" t="s">
        <v>23</v>
      </c>
      <c r="D4" s="20">
        <v>0</v>
      </c>
      <c r="E4" s="5" t="s">
        <v>7</v>
      </c>
    </row>
    <row r="5" spans="1:5">
      <c r="A5" s="18" t="s">
        <v>5</v>
      </c>
      <c r="B5" s="20">
        <v>2</v>
      </c>
      <c r="C5" s="4" t="s">
        <v>23</v>
      </c>
      <c r="D5" s="20">
        <v>2</v>
      </c>
      <c r="E5" s="5" t="s">
        <v>9</v>
      </c>
    </row>
    <row r="6" spans="1:5">
      <c r="A6" s="18" t="s">
        <v>4</v>
      </c>
      <c r="B6" s="20">
        <v>4</v>
      </c>
      <c r="C6" s="4" t="s">
        <v>23</v>
      </c>
      <c r="D6" s="20">
        <v>4</v>
      </c>
      <c r="E6" s="5" t="s">
        <v>7</v>
      </c>
    </row>
    <row r="7" spans="1:5">
      <c r="A7" s="18" t="s">
        <v>5</v>
      </c>
      <c r="B7" s="20">
        <v>2</v>
      </c>
      <c r="C7" s="4" t="s">
        <v>23</v>
      </c>
      <c r="D7" s="20">
        <v>1</v>
      </c>
      <c r="E7" s="5" t="s">
        <v>6</v>
      </c>
    </row>
    <row r="8" spans="1:5">
      <c r="A8" s="18" t="s">
        <v>9</v>
      </c>
      <c r="B8" s="20">
        <v>2</v>
      </c>
      <c r="C8" s="4" t="s">
        <v>23</v>
      </c>
      <c r="D8" s="20">
        <v>1</v>
      </c>
      <c r="E8" s="5" t="s">
        <v>6</v>
      </c>
    </row>
    <row r="9" spans="1:5">
      <c r="A9" s="18" t="s">
        <v>5</v>
      </c>
      <c r="B9" s="20">
        <v>1</v>
      </c>
      <c r="C9" s="4" t="s">
        <v>23</v>
      </c>
      <c r="D9" s="20">
        <v>2</v>
      </c>
      <c r="E9" s="5" t="s">
        <v>4</v>
      </c>
    </row>
    <row r="10" spans="1:5">
      <c r="A10" s="18" t="s">
        <v>7</v>
      </c>
      <c r="B10" s="20">
        <v>2</v>
      </c>
      <c r="C10" s="4" t="s">
        <v>23</v>
      </c>
      <c r="D10" s="20">
        <v>1</v>
      </c>
      <c r="E10" s="5" t="s">
        <v>6</v>
      </c>
    </row>
    <row r="11" spans="1:5">
      <c r="A11" s="18" t="s">
        <v>4</v>
      </c>
      <c r="B11" s="20">
        <v>3</v>
      </c>
      <c r="C11" s="4" t="s">
        <v>23</v>
      </c>
      <c r="D11" s="20">
        <v>3</v>
      </c>
      <c r="E11" s="5" t="s">
        <v>9</v>
      </c>
    </row>
    <row r="12" spans="1:5">
      <c r="A12" s="18" t="s">
        <v>6</v>
      </c>
      <c r="B12" s="20">
        <v>3</v>
      </c>
      <c r="C12" s="4" t="s">
        <v>23</v>
      </c>
      <c r="D12" s="20">
        <v>3</v>
      </c>
      <c r="E12" s="5" t="s">
        <v>5</v>
      </c>
    </row>
    <row r="13" spans="1:5">
      <c r="A13" s="18" t="s">
        <v>5</v>
      </c>
      <c r="B13" s="20">
        <v>1</v>
      </c>
      <c r="C13" s="4" t="s">
        <v>23</v>
      </c>
      <c r="D13" s="20">
        <v>0</v>
      </c>
      <c r="E13" s="5" t="s">
        <v>7</v>
      </c>
    </row>
    <row r="14" spans="1:5">
      <c r="A14" s="18" t="s">
        <v>6</v>
      </c>
      <c r="B14" s="20">
        <v>3</v>
      </c>
      <c r="C14" s="4" t="s">
        <v>23</v>
      </c>
      <c r="D14" s="20">
        <v>1</v>
      </c>
      <c r="E14" s="5" t="s">
        <v>4</v>
      </c>
    </row>
    <row r="15" spans="1:5">
      <c r="A15" s="18" t="s">
        <v>9</v>
      </c>
      <c r="B15" s="20">
        <v>4</v>
      </c>
      <c r="C15" s="4" t="s">
        <v>23</v>
      </c>
      <c r="D15" s="20">
        <v>0</v>
      </c>
      <c r="E15" s="5" t="s">
        <v>7</v>
      </c>
    </row>
    <row r="16" spans="1:5">
      <c r="A16" s="18" t="s">
        <v>7</v>
      </c>
      <c r="B16" s="20">
        <v>2</v>
      </c>
      <c r="C16" s="4" t="s">
        <v>23</v>
      </c>
      <c r="D16" s="20">
        <v>2</v>
      </c>
      <c r="E16" s="5" t="s">
        <v>4</v>
      </c>
    </row>
    <row r="17" spans="1:5">
      <c r="A17" s="18" t="s">
        <v>6</v>
      </c>
      <c r="B17" s="20">
        <v>2</v>
      </c>
      <c r="C17" s="4" t="s">
        <v>23</v>
      </c>
      <c r="D17" s="20">
        <v>1</v>
      </c>
      <c r="E17" s="5" t="s">
        <v>9</v>
      </c>
    </row>
    <row r="18" spans="1:5">
      <c r="A18" s="18" t="s">
        <v>9</v>
      </c>
      <c r="B18" s="20">
        <v>1</v>
      </c>
      <c r="C18" s="4" t="s">
        <v>23</v>
      </c>
      <c r="D18" s="20">
        <v>0</v>
      </c>
      <c r="E18" s="5" t="s">
        <v>5</v>
      </c>
    </row>
    <row r="19" spans="1:5">
      <c r="A19" s="18" t="s">
        <v>4</v>
      </c>
      <c r="B19" s="20">
        <v>1</v>
      </c>
      <c r="C19" s="4" t="s">
        <v>23</v>
      </c>
      <c r="D19" s="20">
        <v>0</v>
      </c>
      <c r="E19" s="5" t="s">
        <v>6</v>
      </c>
    </row>
    <row r="20" spans="1:5">
      <c r="A20" s="18" t="s">
        <v>7</v>
      </c>
      <c r="B20" s="20">
        <v>1</v>
      </c>
      <c r="C20" s="4" t="s">
        <v>23</v>
      </c>
      <c r="D20" s="20">
        <v>2</v>
      </c>
      <c r="E20" s="5" t="s">
        <v>9</v>
      </c>
    </row>
    <row r="21" spans="1:5">
      <c r="A21" s="19" t="s">
        <v>4</v>
      </c>
      <c r="B21" s="20">
        <v>1</v>
      </c>
      <c r="C21" s="7" t="s">
        <v>23</v>
      </c>
      <c r="D21" s="20">
        <v>0</v>
      </c>
      <c r="E21" s="8" t="s">
        <v>5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2:F12"/>
  <sheetViews>
    <sheetView showGridLines="0" workbookViewId="0">
      <selection activeCell="A14" sqref="A14"/>
    </sheetView>
  </sheetViews>
  <sheetFormatPr defaultRowHeight="15"/>
  <cols>
    <col min="1" max="1" width="10.85546875" bestFit="1" customWidth="1"/>
    <col min="2" max="2" width="12" bestFit="1" customWidth="1"/>
    <col min="3" max="5" width="2.140625" customWidth="1"/>
    <col min="6" max="6" width="7.140625" customWidth="1"/>
  </cols>
  <sheetData>
    <row r="2" spans="1:6">
      <c r="A2" s="9" t="s">
        <v>0</v>
      </c>
      <c r="B2" s="9" t="s">
        <v>1</v>
      </c>
      <c r="C2" s="10" t="s">
        <v>2</v>
      </c>
      <c r="D2" s="10"/>
      <c r="E2" s="10" t="s">
        <v>3</v>
      </c>
      <c r="F2" s="11" t="s">
        <v>19</v>
      </c>
    </row>
    <row r="3" spans="1:6">
      <c r="A3" s="3" t="s">
        <v>4</v>
      </c>
      <c r="B3" s="3" t="s">
        <v>8</v>
      </c>
      <c r="C3" s="4">
        <f>Fixtures!B2</f>
        <v>3</v>
      </c>
      <c r="D3" s="4" t="s">
        <v>23</v>
      </c>
      <c r="E3" s="4">
        <f>Fixtures!D2</f>
        <v>1</v>
      </c>
      <c r="F3" s="5" t="str">
        <f>IF(C3&gt;E3,"W",IF(C3=E3,"D",IF(C3&lt;E3,"L")))</f>
        <v>W</v>
      </c>
    </row>
    <row r="4" spans="1:6">
      <c r="A4" s="3" t="s">
        <v>5</v>
      </c>
      <c r="B4" s="3" t="s">
        <v>3</v>
      </c>
      <c r="C4" s="4">
        <f>Fixtures!D5</f>
        <v>2</v>
      </c>
      <c r="D4" s="4" t="s">
        <v>23</v>
      </c>
      <c r="E4" s="4">
        <f>Fixtures!B5</f>
        <v>2</v>
      </c>
      <c r="F4" s="5" t="str">
        <f t="shared" ref="F4:F10" si="0">IF(C4&gt;E4,"W",IF(C4=E4,"D",IF(C4&lt;E4,"L")))</f>
        <v>D</v>
      </c>
    </row>
    <row r="5" spans="1:6">
      <c r="A5" s="3" t="s">
        <v>6</v>
      </c>
      <c r="B5" s="3" t="s">
        <v>8</v>
      </c>
      <c r="C5" s="4">
        <f>Fixtures!B8</f>
        <v>2</v>
      </c>
      <c r="D5" s="4" t="s">
        <v>23</v>
      </c>
      <c r="E5" s="4">
        <f>Fixtures!D8</f>
        <v>1</v>
      </c>
      <c r="F5" s="5" t="str">
        <f t="shared" si="0"/>
        <v>W</v>
      </c>
    </row>
    <row r="6" spans="1:6">
      <c r="A6" s="3" t="s">
        <v>4</v>
      </c>
      <c r="B6" s="3" t="s">
        <v>3</v>
      </c>
      <c r="C6" s="4">
        <f>Fixtures!D11</f>
        <v>3</v>
      </c>
      <c r="D6" s="4" t="s">
        <v>23</v>
      </c>
      <c r="E6" s="4">
        <f>Fixtures!B11</f>
        <v>3</v>
      </c>
      <c r="F6" s="5" t="str">
        <f t="shared" si="0"/>
        <v>D</v>
      </c>
    </row>
    <row r="7" spans="1:6">
      <c r="A7" s="3" t="s">
        <v>7</v>
      </c>
      <c r="B7" s="3" t="s">
        <v>8</v>
      </c>
      <c r="C7" s="4">
        <f>Fixtures!B15</f>
        <v>4</v>
      </c>
      <c r="D7" s="4" t="s">
        <v>23</v>
      </c>
      <c r="E7" s="4">
        <f>Fixtures!D15</f>
        <v>0</v>
      </c>
      <c r="F7" s="5" t="str">
        <f t="shared" si="0"/>
        <v>W</v>
      </c>
    </row>
    <row r="8" spans="1:6">
      <c r="A8" s="3" t="s">
        <v>6</v>
      </c>
      <c r="B8" s="3" t="s">
        <v>3</v>
      </c>
      <c r="C8" s="4">
        <f>Fixtures!D17</f>
        <v>1</v>
      </c>
      <c r="D8" s="4" t="s">
        <v>23</v>
      </c>
      <c r="E8" s="4">
        <f>Fixtures!B17</f>
        <v>2</v>
      </c>
      <c r="F8" s="5" t="str">
        <f t="shared" si="0"/>
        <v>L</v>
      </c>
    </row>
    <row r="9" spans="1:6">
      <c r="A9" s="3" t="s">
        <v>5</v>
      </c>
      <c r="B9" s="3" t="s">
        <v>8</v>
      </c>
      <c r="C9" s="4">
        <f>Fixtures!B18</f>
        <v>1</v>
      </c>
      <c r="D9" s="4" t="s">
        <v>23</v>
      </c>
      <c r="E9" s="4">
        <f>Fixtures!D18</f>
        <v>0</v>
      </c>
      <c r="F9" s="5" t="str">
        <f t="shared" si="0"/>
        <v>W</v>
      </c>
    </row>
    <row r="10" spans="1:6">
      <c r="A10" s="6" t="s">
        <v>7</v>
      </c>
      <c r="B10" s="6" t="s">
        <v>3</v>
      </c>
      <c r="C10" s="7">
        <f>Fixtures!D20</f>
        <v>2</v>
      </c>
      <c r="D10" s="7" t="s">
        <v>23</v>
      </c>
      <c r="E10" s="7">
        <f>Fixtures!B20</f>
        <v>1</v>
      </c>
      <c r="F10" s="8" t="str">
        <f t="shared" si="0"/>
        <v>W</v>
      </c>
    </row>
    <row r="12" spans="1:6">
      <c r="C12" s="2"/>
      <c r="D12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2:F10"/>
  <sheetViews>
    <sheetView showGridLines="0" topLeftCell="A3" workbookViewId="0">
      <selection activeCell="C10" sqref="C10"/>
    </sheetView>
  </sheetViews>
  <sheetFormatPr defaultRowHeight="15"/>
  <cols>
    <col min="1" max="1" width="10.85546875" bestFit="1" customWidth="1"/>
    <col min="2" max="2" width="12" bestFit="1" customWidth="1"/>
    <col min="3" max="5" width="2.140625" customWidth="1"/>
  </cols>
  <sheetData>
    <row r="2" spans="1:6">
      <c r="A2" s="9" t="s">
        <v>0</v>
      </c>
      <c r="B2" s="9" t="s">
        <v>1</v>
      </c>
      <c r="C2" s="10" t="s">
        <v>2</v>
      </c>
      <c r="D2" s="9"/>
      <c r="E2" s="10" t="s">
        <v>3</v>
      </c>
      <c r="F2" s="11" t="s">
        <v>19</v>
      </c>
    </row>
    <row r="3" spans="1:6">
      <c r="A3" s="3" t="s">
        <v>9</v>
      </c>
      <c r="B3" s="3" t="s">
        <v>3</v>
      </c>
      <c r="C3" s="4">
        <f>Fixtures!D2</f>
        <v>1</v>
      </c>
      <c r="D3" s="4" t="s">
        <v>23</v>
      </c>
      <c r="E3" s="4">
        <f>Fixtures!B2</f>
        <v>3</v>
      </c>
      <c r="F3" s="5" t="str">
        <f t="shared" ref="F3:F10" si="0">IF(C3&gt;E3,"W",IF(C3=E3,"D",IF(C3&lt;E3,"L")))</f>
        <v>L</v>
      </c>
    </row>
    <row r="4" spans="1:6">
      <c r="A4" s="3" t="s">
        <v>7</v>
      </c>
      <c r="B4" s="3" t="s">
        <v>8</v>
      </c>
      <c r="C4" s="4">
        <f>Fixtures!B6</f>
        <v>4</v>
      </c>
      <c r="D4" s="4" t="s">
        <v>23</v>
      </c>
      <c r="E4" s="4">
        <f>Fixtures!D6</f>
        <v>4</v>
      </c>
      <c r="F4" s="5" t="str">
        <f t="shared" si="0"/>
        <v>D</v>
      </c>
    </row>
    <row r="5" spans="1:6">
      <c r="A5" s="3" t="s">
        <v>5</v>
      </c>
      <c r="B5" s="3" t="s">
        <v>3</v>
      </c>
      <c r="C5" s="4">
        <f>Fixtures!D9</f>
        <v>2</v>
      </c>
      <c r="D5" s="4" t="s">
        <v>23</v>
      </c>
      <c r="E5" s="4">
        <f>Fixtures!B9</f>
        <v>1</v>
      </c>
      <c r="F5" s="5" t="str">
        <f t="shared" si="0"/>
        <v>W</v>
      </c>
    </row>
    <row r="6" spans="1:6">
      <c r="A6" s="3" t="s">
        <v>9</v>
      </c>
      <c r="B6" s="3" t="s">
        <v>8</v>
      </c>
      <c r="C6" s="4">
        <f>Fixtures!B11</f>
        <v>3</v>
      </c>
      <c r="D6" s="4" t="s">
        <v>23</v>
      </c>
      <c r="E6" s="4">
        <f>Fixtures!D11</f>
        <v>3</v>
      </c>
      <c r="F6" s="5" t="str">
        <f t="shared" si="0"/>
        <v>D</v>
      </c>
    </row>
    <row r="7" spans="1:6">
      <c r="A7" s="3" t="s">
        <v>6</v>
      </c>
      <c r="B7" s="3" t="s">
        <v>3</v>
      </c>
      <c r="C7" s="4">
        <f>Fixtures!D14</f>
        <v>1</v>
      </c>
      <c r="D7" s="4" t="s">
        <v>23</v>
      </c>
      <c r="E7" s="4">
        <f>Fixtures!B14</f>
        <v>3</v>
      </c>
      <c r="F7" s="5" t="str">
        <f t="shared" si="0"/>
        <v>L</v>
      </c>
    </row>
    <row r="8" spans="1:6">
      <c r="A8" s="3" t="s">
        <v>7</v>
      </c>
      <c r="B8" s="3" t="s">
        <v>3</v>
      </c>
      <c r="C8" s="4">
        <f>Fixtures!D16</f>
        <v>2</v>
      </c>
      <c r="D8" s="4" t="s">
        <v>23</v>
      </c>
      <c r="E8" s="4">
        <f>Fixtures!B16</f>
        <v>2</v>
      </c>
      <c r="F8" s="5" t="str">
        <f t="shared" si="0"/>
        <v>D</v>
      </c>
    </row>
    <row r="9" spans="1:6">
      <c r="A9" s="3" t="s">
        <v>6</v>
      </c>
      <c r="B9" s="3" t="s">
        <v>8</v>
      </c>
      <c r="C9" s="4">
        <f>Fixtures!B19</f>
        <v>1</v>
      </c>
      <c r="D9" s="4" t="s">
        <v>23</v>
      </c>
      <c r="E9" s="4">
        <f>Fixtures!D19</f>
        <v>0</v>
      </c>
      <c r="F9" s="5" t="str">
        <f t="shared" si="0"/>
        <v>W</v>
      </c>
    </row>
    <row r="10" spans="1:6">
      <c r="A10" s="6" t="s">
        <v>5</v>
      </c>
      <c r="B10" s="6" t="s">
        <v>8</v>
      </c>
      <c r="C10" s="7">
        <f>Fixtures!B21</f>
        <v>1</v>
      </c>
      <c r="D10" s="7" t="s">
        <v>23</v>
      </c>
      <c r="E10" s="7">
        <f>Fixtures!D21</f>
        <v>0</v>
      </c>
      <c r="F10" s="8" t="str">
        <f t="shared" si="0"/>
        <v>W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2:F10"/>
  <sheetViews>
    <sheetView showGridLines="0" workbookViewId="0">
      <selection activeCell="E11" sqref="E11"/>
    </sheetView>
  </sheetViews>
  <sheetFormatPr defaultRowHeight="15"/>
  <cols>
    <col min="1" max="1" width="10.85546875" bestFit="1" customWidth="1"/>
    <col min="2" max="2" width="12" bestFit="1" customWidth="1"/>
    <col min="3" max="5" width="2.140625" customWidth="1"/>
  </cols>
  <sheetData>
    <row r="2" spans="1:6">
      <c r="A2" s="9" t="s">
        <v>0</v>
      </c>
      <c r="B2" s="9" t="s">
        <v>1</v>
      </c>
      <c r="C2" s="10" t="s">
        <v>2</v>
      </c>
      <c r="D2" s="10"/>
      <c r="E2" s="10" t="s">
        <v>3</v>
      </c>
      <c r="F2" s="11" t="s">
        <v>19</v>
      </c>
    </row>
    <row r="3" spans="1:6">
      <c r="A3" s="3" t="s">
        <v>7</v>
      </c>
      <c r="B3" s="3" t="s">
        <v>3</v>
      </c>
      <c r="C3" s="4">
        <f>Fixtures!D3</f>
        <v>0</v>
      </c>
      <c r="D3" s="4" t="s">
        <v>23</v>
      </c>
      <c r="E3" s="4">
        <f>Fixtures!B3</f>
        <v>3</v>
      </c>
      <c r="F3" s="5" t="str">
        <f t="shared" ref="F3:F10" si="0">IF(C3&gt;E3,"W",IF(C3=E3,"D",IF(C3&lt;E3,"L")))</f>
        <v>L</v>
      </c>
    </row>
    <row r="4" spans="1:6">
      <c r="A4" s="3" t="s">
        <v>9</v>
      </c>
      <c r="B4" s="3" t="s">
        <v>8</v>
      </c>
      <c r="C4" s="4">
        <f>Fixtures!B5</f>
        <v>2</v>
      </c>
      <c r="D4" s="4" t="s">
        <v>23</v>
      </c>
      <c r="E4" s="4">
        <f>Fixtures!D5</f>
        <v>2</v>
      </c>
      <c r="F4" s="5" t="str">
        <f t="shared" si="0"/>
        <v>D</v>
      </c>
    </row>
    <row r="5" spans="1:6">
      <c r="A5" s="3" t="s">
        <v>4</v>
      </c>
      <c r="B5" s="3" t="s">
        <v>8</v>
      </c>
      <c r="C5" s="4">
        <f>Fixtures!B9</f>
        <v>1</v>
      </c>
      <c r="D5" s="4" t="s">
        <v>23</v>
      </c>
      <c r="E5" s="4">
        <f>Fixtures!D9</f>
        <v>2</v>
      </c>
      <c r="F5" s="5" t="str">
        <f t="shared" si="0"/>
        <v>L</v>
      </c>
    </row>
    <row r="6" spans="1:6">
      <c r="A6" s="3" t="s">
        <v>6</v>
      </c>
      <c r="B6" s="3" t="s">
        <v>3</v>
      </c>
      <c r="C6" s="4">
        <f>Fixtures!D12</f>
        <v>3</v>
      </c>
      <c r="D6" s="4" t="s">
        <v>23</v>
      </c>
      <c r="E6" s="4">
        <f>Fixtures!B12</f>
        <v>3</v>
      </c>
      <c r="F6" s="5" t="str">
        <f t="shared" si="0"/>
        <v>D</v>
      </c>
    </row>
    <row r="7" spans="1:6">
      <c r="A7" s="3" t="s">
        <v>6</v>
      </c>
      <c r="B7" s="3" t="s">
        <v>8</v>
      </c>
      <c r="C7" s="4">
        <f>Fixtures!B7</f>
        <v>2</v>
      </c>
      <c r="D7" s="4" t="s">
        <v>23</v>
      </c>
      <c r="E7" s="4">
        <f>Fixtures!D7</f>
        <v>1</v>
      </c>
      <c r="F7" s="5" t="str">
        <f t="shared" si="0"/>
        <v>W</v>
      </c>
    </row>
    <row r="8" spans="1:6">
      <c r="A8" s="3" t="s">
        <v>7</v>
      </c>
      <c r="B8" s="3" t="s">
        <v>8</v>
      </c>
      <c r="C8" s="4">
        <f>Fixtures!B13</f>
        <v>1</v>
      </c>
      <c r="D8" s="4" t="s">
        <v>23</v>
      </c>
      <c r="E8" s="4">
        <f>Fixtures!D13</f>
        <v>0</v>
      </c>
      <c r="F8" s="5" t="str">
        <f t="shared" si="0"/>
        <v>W</v>
      </c>
    </row>
    <row r="9" spans="1:6">
      <c r="A9" s="3" t="s">
        <v>9</v>
      </c>
      <c r="B9" s="3" t="s">
        <v>3</v>
      </c>
      <c r="C9" s="4">
        <f>Fixtures!D18</f>
        <v>0</v>
      </c>
      <c r="D9" s="4" t="s">
        <v>23</v>
      </c>
      <c r="E9" s="4">
        <f>Fixtures!B18</f>
        <v>1</v>
      </c>
      <c r="F9" s="5" t="str">
        <f t="shared" si="0"/>
        <v>L</v>
      </c>
    </row>
    <row r="10" spans="1:6">
      <c r="A10" s="6" t="s">
        <v>4</v>
      </c>
      <c r="B10" s="6" t="s">
        <v>3</v>
      </c>
      <c r="C10" s="7">
        <f>Fixtures!D21</f>
        <v>0</v>
      </c>
      <c r="D10" s="7" t="s">
        <v>23</v>
      </c>
      <c r="E10" s="7">
        <f>Fixtures!B21</f>
        <v>1</v>
      </c>
      <c r="F10" s="8" t="str">
        <f t="shared" si="0"/>
        <v>L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2:F10"/>
  <sheetViews>
    <sheetView showGridLines="0" workbookViewId="0">
      <selection activeCell="E10" sqref="E10"/>
    </sheetView>
  </sheetViews>
  <sheetFormatPr defaultRowHeight="15"/>
  <cols>
    <col min="1" max="1" width="10.85546875" bestFit="1" customWidth="1"/>
    <col min="2" max="2" width="12" bestFit="1" customWidth="1"/>
    <col min="3" max="5" width="2.140625" customWidth="1"/>
  </cols>
  <sheetData>
    <row r="2" spans="1:6">
      <c r="A2" s="9" t="s">
        <v>0</v>
      </c>
      <c r="B2" s="9" t="s">
        <v>1</v>
      </c>
      <c r="C2" s="10" t="s">
        <v>2</v>
      </c>
      <c r="D2" s="10"/>
      <c r="E2" s="10" t="s">
        <v>3</v>
      </c>
      <c r="F2" s="11" t="s">
        <v>19</v>
      </c>
    </row>
    <row r="3" spans="1:6">
      <c r="A3" s="3" t="s">
        <v>5</v>
      </c>
      <c r="B3" s="3" t="s">
        <v>8</v>
      </c>
      <c r="C3" s="4">
        <f>Fixtures!B3</f>
        <v>3</v>
      </c>
      <c r="D3" s="4" t="s">
        <v>23</v>
      </c>
      <c r="E3" s="4">
        <f>Fixtures!D3</f>
        <v>0</v>
      </c>
      <c r="F3" s="5" t="str">
        <f t="shared" ref="F3:F10" si="0">IF(C3&gt;E3,"W",IF(C3=E3,"D",IF(C3&lt;E3,"L")))</f>
        <v>W</v>
      </c>
    </row>
    <row r="4" spans="1:6">
      <c r="A4" s="3" t="s">
        <v>4</v>
      </c>
      <c r="B4" s="3" t="s">
        <v>3</v>
      </c>
      <c r="C4" s="4">
        <f>Fixtures!D6</f>
        <v>4</v>
      </c>
      <c r="D4" s="4" t="s">
        <v>23</v>
      </c>
      <c r="E4" s="4">
        <f>Fixtures!B6</f>
        <v>4</v>
      </c>
      <c r="F4" s="5" t="str">
        <f t="shared" si="0"/>
        <v>D</v>
      </c>
    </row>
    <row r="5" spans="1:6">
      <c r="A5" s="3" t="s">
        <v>6</v>
      </c>
      <c r="B5" s="3" t="s">
        <v>8</v>
      </c>
      <c r="C5" s="4">
        <f>Fixtures!B10</f>
        <v>2</v>
      </c>
      <c r="D5" s="4" t="s">
        <v>23</v>
      </c>
      <c r="E5" s="4">
        <f>Fixtures!D10</f>
        <v>1</v>
      </c>
      <c r="F5" s="5" t="str">
        <f t="shared" si="0"/>
        <v>W</v>
      </c>
    </row>
    <row r="6" spans="1:6">
      <c r="A6" s="3" t="s">
        <v>5</v>
      </c>
      <c r="B6" s="3" t="s">
        <v>3</v>
      </c>
      <c r="C6" s="4">
        <f>Fixtures!D13</f>
        <v>0</v>
      </c>
      <c r="D6" s="4" t="s">
        <v>23</v>
      </c>
      <c r="E6" s="4">
        <f>Fixtures!B13</f>
        <v>1</v>
      </c>
      <c r="F6" s="5" t="str">
        <f t="shared" si="0"/>
        <v>L</v>
      </c>
    </row>
    <row r="7" spans="1:6">
      <c r="A7" s="3" t="s">
        <v>9</v>
      </c>
      <c r="B7" s="3" t="s">
        <v>3</v>
      </c>
      <c r="C7" s="4">
        <f>Fixtures!D15</f>
        <v>0</v>
      </c>
      <c r="D7" s="4" t="s">
        <v>23</v>
      </c>
      <c r="E7" s="4">
        <f>Fixtures!B15</f>
        <v>4</v>
      </c>
      <c r="F7" s="5" t="str">
        <f t="shared" si="0"/>
        <v>L</v>
      </c>
    </row>
    <row r="8" spans="1:6">
      <c r="A8" s="3" t="s">
        <v>4</v>
      </c>
      <c r="B8" s="3" t="s">
        <v>8</v>
      </c>
      <c r="C8" s="4">
        <f>Fixtures!B16</f>
        <v>2</v>
      </c>
      <c r="D8" s="4" t="s">
        <v>23</v>
      </c>
      <c r="E8" s="4">
        <f>Fixtures!D16</f>
        <v>2</v>
      </c>
      <c r="F8" s="5" t="str">
        <f t="shared" si="0"/>
        <v>D</v>
      </c>
    </row>
    <row r="9" spans="1:6">
      <c r="A9" s="3" t="s">
        <v>6</v>
      </c>
      <c r="B9" s="3" t="s">
        <v>3</v>
      </c>
      <c r="C9" s="4">
        <f>Fixtures!D4</f>
        <v>0</v>
      </c>
      <c r="D9" s="4" t="s">
        <v>23</v>
      </c>
      <c r="E9" s="4">
        <f>Fixtures!B4</f>
        <v>2</v>
      </c>
      <c r="F9" s="5" t="str">
        <f t="shared" si="0"/>
        <v>L</v>
      </c>
    </row>
    <row r="10" spans="1:6">
      <c r="A10" s="6" t="s">
        <v>9</v>
      </c>
      <c r="B10" s="6" t="s">
        <v>8</v>
      </c>
      <c r="C10" s="7">
        <f>Fixtures!B20</f>
        <v>1</v>
      </c>
      <c r="D10" s="7" t="s">
        <v>23</v>
      </c>
      <c r="E10" s="7">
        <f>Fixtures!D20</f>
        <v>2</v>
      </c>
      <c r="F10" s="8" t="str">
        <f t="shared" si="0"/>
        <v>L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G10"/>
  <sheetViews>
    <sheetView showGridLines="0" workbookViewId="0">
      <selection activeCell="C9" sqref="C9"/>
    </sheetView>
  </sheetViews>
  <sheetFormatPr defaultRowHeight="15"/>
  <cols>
    <col min="1" max="1" width="10.85546875" bestFit="1" customWidth="1"/>
    <col min="2" max="2" width="12" bestFit="1" customWidth="1"/>
    <col min="3" max="5" width="2.140625" customWidth="1"/>
  </cols>
  <sheetData>
    <row r="1" spans="1:7">
      <c r="G1" s="1"/>
    </row>
    <row r="2" spans="1:7">
      <c r="A2" s="9" t="s">
        <v>0</v>
      </c>
      <c r="B2" s="9" t="s">
        <v>1</v>
      </c>
      <c r="C2" s="10" t="s">
        <v>2</v>
      </c>
      <c r="D2" s="10"/>
      <c r="E2" s="10" t="s">
        <v>3</v>
      </c>
      <c r="F2" s="11" t="s">
        <v>19</v>
      </c>
    </row>
    <row r="3" spans="1:7">
      <c r="A3" s="3" t="s">
        <v>7</v>
      </c>
      <c r="B3" s="3" t="s">
        <v>8</v>
      </c>
      <c r="C3" s="4">
        <f>Fixtures!B4</f>
        <v>2</v>
      </c>
      <c r="D3" s="4" t="s">
        <v>23</v>
      </c>
      <c r="E3" s="4">
        <f>Fixtures!D4</f>
        <v>0</v>
      </c>
      <c r="F3" s="5" t="str">
        <f t="shared" ref="F3:F10" si="0">IF(C3&gt;E3,"W",IF(C3=E3,"D",IF(C3&lt;E3,"L")))</f>
        <v>W</v>
      </c>
    </row>
    <row r="4" spans="1:7">
      <c r="A4" s="3" t="s">
        <v>5</v>
      </c>
      <c r="B4" s="3" t="s">
        <v>3</v>
      </c>
      <c r="C4" s="4">
        <f>Fixtures!D7</f>
        <v>1</v>
      </c>
      <c r="D4" s="4" t="s">
        <v>23</v>
      </c>
      <c r="E4" s="4">
        <f>Fixtures!B7</f>
        <v>2</v>
      </c>
      <c r="F4" s="5" t="str">
        <f t="shared" si="0"/>
        <v>L</v>
      </c>
    </row>
    <row r="5" spans="1:7">
      <c r="A5" s="3" t="s">
        <v>9</v>
      </c>
      <c r="B5" s="3" t="s">
        <v>3</v>
      </c>
      <c r="C5" s="4">
        <f>Fixtures!D8</f>
        <v>1</v>
      </c>
      <c r="D5" s="4" t="s">
        <v>23</v>
      </c>
      <c r="E5" s="4">
        <f>Fixtures!B8</f>
        <v>2</v>
      </c>
      <c r="F5" s="5" t="str">
        <f t="shared" si="0"/>
        <v>L</v>
      </c>
    </row>
    <row r="6" spans="1:7">
      <c r="A6" s="3" t="s">
        <v>5</v>
      </c>
      <c r="B6" s="3" t="s">
        <v>8</v>
      </c>
      <c r="C6" s="4">
        <f>Fixtures!B12</f>
        <v>3</v>
      </c>
      <c r="D6" s="4" t="s">
        <v>23</v>
      </c>
      <c r="E6" s="4">
        <f>Fixtures!D12</f>
        <v>3</v>
      </c>
      <c r="F6" s="5" t="str">
        <f t="shared" si="0"/>
        <v>D</v>
      </c>
    </row>
    <row r="7" spans="1:7">
      <c r="A7" s="3" t="s">
        <v>4</v>
      </c>
      <c r="B7" s="3" t="s">
        <v>8</v>
      </c>
      <c r="C7" s="4">
        <f>Fixtures!B14</f>
        <v>3</v>
      </c>
      <c r="D7" s="4" t="s">
        <v>23</v>
      </c>
      <c r="E7" s="4">
        <f>Fixtures!D14</f>
        <v>1</v>
      </c>
      <c r="F7" s="5" t="str">
        <f t="shared" si="0"/>
        <v>W</v>
      </c>
    </row>
    <row r="8" spans="1:7">
      <c r="A8" s="3" t="s">
        <v>9</v>
      </c>
      <c r="B8" s="3" t="s">
        <v>8</v>
      </c>
      <c r="C8" s="4">
        <f>Fixtures!B17</f>
        <v>2</v>
      </c>
      <c r="D8" s="4" t="s">
        <v>23</v>
      </c>
      <c r="E8" s="4">
        <f>Fixtures!D17</f>
        <v>1</v>
      </c>
      <c r="F8" s="5" t="str">
        <f t="shared" si="0"/>
        <v>W</v>
      </c>
    </row>
    <row r="9" spans="1:7">
      <c r="A9" s="3" t="s">
        <v>4</v>
      </c>
      <c r="B9" s="3" t="s">
        <v>3</v>
      </c>
      <c r="C9" s="4">
        <f>Fixtures!D19</f>
        <v>0</v>
      </c>
      <c r="D9" s="4" t="s">
        <v>23</v>
      </c>
      <c r="E9" s="4">
        <f>Fixtures!B19</f>
        <v>1</v>
      </c>
      <c r="F9" s="5" t="str">
        <f t="shared" si="0"/>
        <v>L</v>
      </c>
    </row>
    <row r="10" spans="1:7">
      <c r="A10" s="6" t="s">
        <v>7</v>
      </c>
      <c r="B10" s="6" t="s">
        <v>3</v>
      </c>
      <c r="C10" s="7">
        <f>Fixtures!D10</f>
        <v>1</v>
      </c>
      <c r="D10" s="7" t="s">
        <v>23</v>
      </c>
      <c r="E10" s="7">
        <f>Fixtures!B10</f>
        <v>2</v>
      </c>
      <c r="F10" s="8" t="str">
        <f t="shared" si="0"/>
        <v>L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W7"/>
  <sheetViews>
    <sheetView tabSelected="1" topLeftCell="H1" workbookViewId="0">
      <selection activeCell="T17" sqref="Q17:T20"/>
    </sheetView>
  </sheetViews>
  <sheetFormatPr defaultRowHeight="15"/>
  <cols>
    <col min="2" max="2" width="10" bestFit="1" customWidth="1"/>
    <col min="3" max="17" width="8.28515625" customWidth="1"/>
  </cols>
  <sheetData>
    <row r="1" spans="1:23">
      <c r="D1" s="21" t="s">
        <v>22</v>
      </c>
      <c r="E1" s="21"/>
      <c r="F1" s="21"/>
      <c r="G1" s="21"/>
      <c r="H1" s="21"/>
      <c r="I1" s="21"/>
      <c r="J1" s="21"/>
      <c r="K1" s="22" t="s">
        <v>24</v>
      </c>
      <c r="L1" s="22"/>
      <c r="M1" s="22"/>
      <c r="N1" s="22"/>
      <c r="O1" s="22"/>
      <c r="P1" s="22"/>
      <c r="Q1" s="22"/>
    </row>
    <row r="2" spans="1:23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2</v>
      </c>
      <c r="H2" s="1" t="s">
        <v>3</v>
      </c>
      <c r="I2" s="1" t="s">
        <v>25</v>
      </c>
      <c r="J2" s="1" t="s">
        <v>11</v>
      </c>
      <c r="K2" s="1" t="s">
        <v>16</v>
      </c>
      <c r="L2" s="1" t="s">
        <v>17</v>
      </c>
      <c r="M2" s="1" t="s">
        <v>18</v>
      </c>
      <c r="N2" s="1" t="s">
        <v>2</v>
      </c>
      <c r="O2" s="1" t="s">
        <v>3</v>
      </c>
      <c r="P2" s="1" t="s">
        <v>25</v>
      </c>
      <c r="Q2" s="1" t="s">
        <v>11</v>
      </c>
      <c r="R2" s="1" t="s">
        <v>25</v>
      </c>
      <c r="S2" s="1" t="s">
        <v>28</v>
      </c>
      <c r="T2" s="1" t="s">
        <v>11</v>
      </c>
      <c r="U2" s="1" t="s">
        <v>13</v>
      </c>
      <c r="V2" s="1" t="s">
        <v>26</v>
      </c>
      <c r="W2" s="1" t="s">
        <v>27</v>
      </c>
    </row>
    <row r="3" spans="1:23">
      <c r="A3">
        <f ca="1">U3+V3+W3</f>
        <v>1</v>
      </c>
      <c r="B3" t="s">
        <v>9</v>
      </c>
      <c r="C3">
        <f>COUNT('West Ham'!$C3:$C10)</f>
        <v>8</v>
      </c>
      <c r="D3">
        <f>COUNTIFS('West Ham'!$F3:$F10,"W",'West Ham'!$B$3:$B$10,"H")</f>
        <v>4</v>
      </c>
      <c r="E3">
        <f>COUNTIFS('West Ham'!$F3:$F10,"L",'West Ham'!$B$3:$B$10,"H")</f>
        <v>0</v>
      </c>
      <c r="F3">
        <f>COUNTIFS('West Ham'!$F3:$F10,"D",'West Ham'!$B$3:$B$10,"H")</f>
        <v>0</v>
      </c>
      <c r="G3">
        <f ca="1">SUMIF('West Ham'!B3:C10,"H",'West Ham'!$C$3:$C$10)</f>
        <v>10</v>
      </c>
      <c r="H3">
        <f ca="1">SUMIF('West Ham'!B3:E10,"H",'West Ham'!$E$3:$E$10)</f>
        <v>2</v>
      </c>
      <c r="I3">
        <f ca="1">G3-H3</f>
        <v>8</v>
      </c>
      <c r="J3">
        <f>$D3*Data!$B$2+Calculations!$F3*Data!$B$3</f>
        <v>12</v>
      </c>
      <c r="K3">
        <f>COUNTIFS('West Ham'!$F3:$F10,"W",'West Ham'!$B$3:$B$10,"A")</f>
        <v>1</v>
      </c>
      <c r="L3">
        <f>COUNTIFS('West Ham'!$F3:$F10,"L",'West Ham'!$B$3:$B$10,"A")</f>
        <v>1</v>
      </c>
      <c r="M3">
        <f>COUNTIFS('West Ham'!$F3:$F10,"D",'West Ham'!$B$3:$B$10,"A")</f>
        <v>2</v>
      </c>
      <c r="N3">
        <f ca="1">SUMIF('West Ham'!B3:C10,"A",'West Ham'!$C$3:$C$10)</f>
        <v>8</v>
      </c>
      <c r="O3">
        <f ca="1">SUMIF('West Ham'!B3:E10,"A",'West Ham'!$E$3:$E$10)</f>
        <v>8</v>
      </c>
      <c r="P3">
        <f ca="1">N3-O3</f>
        <v>0</v>
      </c>
      <c r="Q3">
        <f>$K3*Data!$B$2+Calculations!$M3*Data!$B$3</f>
        <v>5</v>
      </c>
      <c r="R3">
        <f ca="1">I3+P3</f>
        <v>8</v>
      </c>
      <c r="S3">
        <f ca="1">G3+N3</f>
        <v>18</v>
      </c>
      <c r="T3">
        <f>J3+Q3</f>
        <v>17</v>
      </c>
      <c r="U3">
        <f>RANK(T3,$T$3:$T$7)</f>
        <v>1</v>
      </c>
      <c r="V3">
        <f ca="1">SUMPRODUCT(($T$3:$T$7=T3)*($R$3:$R$7&gt;R3))</f>
        <v>0</v>
      </c>
      <c r="W3">
        <f ca="1">SUMPRODUCT(($T$3:$T$7=T3)*($R$3:$R$7=R3)*($S$3:$S$7&gt;S3))</f>
        <v>0</v>
      </c>
    </row>
    <row r="4" spans="1:23">
      <c r="A4">
        <f t="shared" ref="A4:A7" ca="1" si="0">U4+V4+W4</f>
        <v>2</v>
      </c>
      <c r="B4" t="s">
        <v>4</v>
      </c>
      <c r="C4">
        <f>COUNT(Arsenal!$C3:$C10)</f>
        <v>8</v>
      </c>
      <c r="D4">
        <f>COUNTIFS(Arsenal!$F3:$F10,"W",Arsenal!$B$3:$B$10,"H")</f>
        <v>2</v>
      </c>
      <c r="E4">
        <f>COUNTIFS(Arsenal!$F3:$F10,"L",Arsenal!$B$3:$B$10,"H")</f>
        <v>0</v>
      </c>
      <c r="F4">
        <f>COUNTIFS(Arsenal!$F3:$F10,"D",Arsenal!$B$3:$B$10,"H")</f>
        <v>2</v>
      </c>
      <c r="G4">
        <f ca="1">SUMIF(Arsenal!B3:C10,"H",Arsenal!$C$3:$C$10)</f>
        <v>9</v>
      </c>
      <c r="H4">
        <f ca="1">SUMIF(Arsenal!B3:E10,"H",Arsenal!$E$3:$E$10)</f>
        <v>7</v>
      </c>
      <c r="I4">
        <f t="shared" ref="I4:I7" ca="1" si="1">G4-H4</f>
        <v>2</v>
      </c>
      <c r="J4">
        <f>$D4*Data!$B$2+Calculations!$F4*Data!$B$3</f>
        <v>8</v>
      </c>
      <c r="K4">
        <f>COUNTIFS(Arsenal!$F3:$F10,"W",Arsenal!$B$3:$B$10,"A")</f>
        <v>1</v>
      </c>
      <c r="L4">
        <f>COUNTIFS(Arsenal!$F3:$F10,"L",Arsenal!$B$3:$B$10,"A")</f>
        <v>2</v>
      </c>
      <c r="M4">
        <f>COUNTIFS(Arsenal!$F3:$F10,"D",Arsenal!$B$3:$B$10,"A")</f>
        <v>1</v>
      </c>
      <c r="N4">
        <f ca="1">SUMIF(Arsenal!B3:C10,"A",Arsenal!$C$3:$C$10)</f>
        <v>6</v>
      </c>
      <c r="O4">
        <f ca="1">SUMIF(Arsenal!B3:E10,"A",Arsenal!$E$3:$E$10)</f>
        <v>9</v>
      </c>
      <c r="P4">
        <f t="shared" ref="P4:P7" ca="1" si="2">N4-O4</f>
        <v>-3</v>
      </c>
      <c r="Q4">
        <f>$K4*Data!$B$2+Calculations!$M4*Data!$B$3</f>
        <v>4</v>
      </c>
      <c r="R4">
        <f t="shared" ref="R4:R7" ca="1" si="3">I4+P4</f>
        <v>-1</v>
      </c>
      <c r="S4">
        <f t="shared" ref="S4:S7" ca="1" si="4">G4+N4</f>
        <v>15</v>
      </c>
      <c r="T4">
        <f t="shared" ref="T4:T7" si="5">J4+Q4</f>
        <v>12</v>
      </c>
      <c r="U4">
        <f t="shared" ref="U4:U7" si="6">RANK(T4,$T$3:$T$7)</f>
        <v>2</v>
      </c>
      <c r="V4">
        <f t="shared" ref="V4:V7" ca="1" si="7">SUMPRODUCT(($T$3:$T$7=T4)*($R$3:$R$7&gt;R4))</f>
        <v>0</v>
      </c>
      <c r="W4">
        <f t="shared" ref="W4:W7" ca="1" si="8">SUMPRODUCT(($T$3:$T$7=T4)*($R$3:$R$7=R4)*($S$3:$S$7&gt;S4))</f>
        <v>0</v>
      </c>
    </row>
    <row r="5" spans="1:23">
      <c r="A5">
        <f t="shared" ca="1" si="0"/>
        <v>5</v>
      </c>
      <c r="B5" t="s">
        <v>5</v>
      </c>
      <c r="C5">
        <f>COUNT(Bolton!$C3:$C10)</f>
        <v>8</v>
      </c>
      <c r="D5">
        <f>COUNTIFS(Bolton!$F3:$F10,"W",Bolton!$B$3:$B$10,"H")</f>
        <v>2</v>
      </c>
      <c r="E5">
        <f>COUNTIFS(Bolton!$F3:$F10,"L",Bolton!$B$3:$B$10,"H")</f>
        <v>1</v>
      </c>
      <c r="F5">
        <f>COUNTIFS(Bolton!$F3:$F10,"D",Bolton!$B$3:$B$10,"H")</f>
        <v>1</v>
      </c>
      <c r="G5">
        <f ca="1">SUMIF(Bolton!B3:C10,"H",Bolton!$C$3:$C$10)</f>
        <v>6</v>
      </c>
      <c r="H5">
        <f ca="1">SUMIF(Bolton!B3:E10,"H",Bolton!$E$3:$E$10)</f>
        <v>5</v>
      </c>
      <c r="I5">
        <f t="shared" ca="1" si="1"/>
        <v>1</v>
      </c>
      <c r="J5">
        <f>$D5*Data!$B$2+Calculations!$F5*Data!$B$3</f>
        <v>7</v>
      </c>
      <c r="K5">
        <f>COUNTIFS(Bolton!$F3:$F10,"W",Bolton!$B$3:$B$10,"A")</f>
        <v>0</v>
      </c>
      <c r="L5">
        <f>COUNTIFS(Bolton!$F3:$F10,"L",Bolton!$B$3:$B$10,"A")</f>
        <v>3</v>
      </c>
      <c r="M5">
        <f>COUNTIFS(Bolton!$F3:$F10,"D",Bolton!$B$3:$B$10,"A")</f>
        <v>1</v>
      </c>
      <c r="N5">
        <f ca="1">SUMIF(Bolton!B3:C10,"A",Bolton!$C$3:$C$10)</f>
        <v>3</v>
      </c>
      <c r="O5">
        <f ca="1">SUMIF(Bolton!B3:E10,"A",Bolton!$E$3:$E$10)</f>
        <v>8</v>
      </c>
      <c r="P5">
        <f t="shared" ca="1" si="2"/>
        <v>-5</v>
      </c>
      <c r="Q5">
        <f>$K5*Data!$B$2+Calculations!$M5*Data!$B$3</f>
        <v>1</v>
      </c>
      <c r="R5">
        <f t="shared" ca="1" si="3"/>
        <v>-4</v>
      </c>
      <c r="S5">
        <f t="shared" ca="1" si="4"/>
        <v>9</v>
      </c>
      <c r="T5">
        <f t="shared" si="5"/>
        <v>8</v>
      </c>
      <c r="U5">
        <f t="shared" si="6"/>
        <v>4</v>
      </c>
      <c r="V5">
        <f t="shared" ca="1" si="7"/>
        <v>0</v>
      </c>
      <c r="W5">
        <f t="shared" ca="1" si="8"/>
        <v>1</v>
      </c>
    </row>
    <row r="6" spans="1:23">
      <c r="A6">
        <f t="shared" ca="1" si="0"/>
        <v>4</v>
      </c>
      <c r="B6" t="s">
        <v>7</v>
      </c>
      <c r="C6">
        <f>COUNT(Fulham!$C3:$C10)</f>
        <v>8</v>
      </c>
      <c r="D6">
        <f>COUNTIFS(Fulham!$F3:$F10,"W",Fulham!$B$3:$B$10,"H")</f>
        <v>2</v>
      </c>
      <c r="E6">
        <f>COUNTIFS(Fulham!$F3:$F10,"L",Fulham!$B$3:$B$10,"H")</f>
        <v>1</v>
      </c>
      <c r="F6">
        <f>COUNTIFS(Fulham!$F3:$F10,"D",Fulham!$B$3:$B$10,"H")</f>
        <v>1</v>
      </c>
      <c r="G6">
        <f ca="1">SUMIF(Fulham!B3:C10,"H",Fulham!$C$3:$C$10)</f>
        <v>8</v>
      </c>
      <c r="H6">
        <f ca="1">SUMIF(Fulham!B3:E10,"H",Fulham!$E$3:$E$10)</f>
        <v>5</v>
      </c>
      <c r="I6">
        <f t="shared" ca="1" si="1"/>
        <v>3</v>
      </c>
      <c r="J6">
        <f>$D6*Data!$B$2+Calculations!$F6*Data!$B$3</f>
        <v>7</v>
      </c>
      <c r="K6">
        <f>COUNTIFS(Fulham!$F3:$F10,"W",Fulham!$B$3:$B$10,"A")</f>
        <v>0</v>
      </c>
      <c r="L6">
        <f>COUNTIFS(Fulham!$F3:$F10,"L",Fulham!$B$3:$B$10,"A")</f>
        <v>3</v>
      </c>
      <c r="M6">
        <f>COUNTIFS(Fulham!$F3:$F10,"D",Fulham!$B$3:$B$10,"A")</f>
        <v>1</v>
      </c>
      <c r="N6">
        <f ca="1">SUMIF(Fulham!B3:C10,"A",Fulham!$C$3:$C$10)</f>
        <v>4</v>
      </c>
      <c r="O6">
        <f ca="1">SUMIF(Fulham!B3:E10,"A",Fulham!$E$3:$E$10)</f>
        <v>11</v>
      </c>
      <c r="P6">
        <f t="shared" ca="1" si="2"/>
        <v>-7</v>
      </c>
      <c r="Q6">
        <f>$K6*Data!$B$2+Calculations!$M6*Data!$B$3</f>
        <v>1</v>
      </c>
      <c r="R6">
        <f t="shared" ca="1" si="3"/>
        <v>-4</v>
      </c>
      <c r="S6">
        <f t="shared" ca="1" si="4"/>
        <v>12</v>
      </c>
      <c r="T6">
        <f t="shared" si="5"/>
        <v>8</v>
      </c>
      <c r="U6">
        <f t="shared" si="6"/>
        <v>4</v>
      </c>
      <c r="V6">
        <f t="shared" ca="1" si="7"/>
        <v>0</v>
      </c>
      <c r="W6">
        <f t="shared" ca="1" si="8"/>
        <v>0</v>
      </c>
    </row>
    <row r="7" spans="1:23">
      <c r="A7">
        <f t="shared" ca="1" si="0"/>
        <v>3</v>
      </c>
      <c r="B7" t="s">
        <v>6</v>
      </c>
      <c r="C7">
        <f>COUNT(Liverpool!$C3:$C10)</f>
        <v>8</v>
      </c>
      <c r="D7">
        <f>COUNTIFS(Liverpool!$F3:$F10,"W",Liverpool!$B$3:$B$10,"H")</f>
        <v>3</v>
      </c>
      <c r="E7">
        <f>COUNTIFS(Liverpool!$F3:$F10,"L",Liverpool!$B$3:$B$10,"H")</f>
        <v>0</v>
      </c>
      <c r="F7">
        <f>COUNTIFS(Liverpool!$F3:$F10,"D",Liverpool!$B$3:$B$10,"H")</f>
        <v>1</v>
      </c>
      <c r="G7">
        <f ca="1">SUMIF(Liverpool!B3:C10,"H",Liverpool!$C$3:$C$10)</f>
        <v>10</v>
      </c>
      <c r="H7">
        <f ca="1">SUMIF(Liverpool!B3:E10,"H",Liverpool!$E$3:$E$10)</f>
        <v>5</v>
      </c>
      <c r="I7">
        <f t="shared" ca="1" si="1"/>
        <v>5</v>
      </c>
      <c r="J7">
        <f>$D7*Data!$B$2+Calculations!$F7*Data!$B$3</f>
        <v>10</v>
      </c>
      <c r="K7">
        <f>COUNTIFS(Liverpool!$F3:$F10,"W",Liverpool!$B$3:$B$10,"A")</f>
        <v>0</v>
      </c>
      <c r="L7">
        <f>COUNTIFS(Liverpool!$F3:$F10,"L",Liverpool!$B$3:$B$10,"A")</f>
        <v>4</v>
      </c>
      <c r="M7">
        <f>COUNTIFS(Liverpool!$F3:$F10,"D",Liverpool!$B$3:$B$10,"A")</f>
        <v>0</v>
      </c>
      <c r="N7">
        <f ca="1">SUMIF(Liverpool!B3:C10,"A",Liverpool!$C$3:$C$10)</f>
        <v>3</v>
      </c>
      <c r="O7">
        <f ca="1">SUMIF(Liverpool!B3:E10,"A",Liverpool!$E$3:$E$10)</f>
        <v>7</v>
      </c>
      <c r="P7">
        <f t="shared" ca="1" si="2"/>
        <v>-4</v>
      </c>
      <c r="Q7">
        <f>$K7*Data!$B$2+Calculations!$M7*Data!$B$3</f>
        <v>0</v>
      </c>
      <c r="R7">
        <f t="shared" ca="1" si="3"/>
        <v>1</v>
      </c>
      <c r="S7">
        <f t="shared" ca="1" si="4"/>
        <v>13</v>
      </c>
      <c r="T7">
        <f t="shared" si="5"/>
        <v>10</v>
      </c>
      <c r="U7">
        <f t="shared" si="6"/>
        <v>3</v>
      </c>
      <c r="V7">
        <f t="shared" ca="1" si="7"/>
        <v>0</v>
      </c>
      <c r="W7">
        <f t="shared" ca="1" si="8"/>
        <v>0</v>
      </c>
    </row>
  </sheetData>
  <mergeCells count="2">
    <mergeCell ref="D1:J1"/>
    <mergeCell ref="K1:Q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O7"/>
  <sheetViews>
    <sheetView showGridLines="0" workbookViewId="0">
      <selection activeCell="C3" sqref="C3"/>
    </sheetView>
  </sheetViews>
  <sheetFormatPr defaultRowHeight="15"/>
  <cols>
    <col min="2" max="2" width="10" bestFit="1" customWidth="1"/>
    <col min="3" max="15" width="5.7109375" customWidth="1"/>
  </cols>
  <sheetData>
    <row r="1" spans="1:15">
      <c r="D1" s="23" t="s">
        <v>22</v>
      </c>
      <c r="E1" s="23"/>
      <c r="F1" s="23"/>
      <c r="G1" s="23"/>
      <c r="H1" s="23"/>
      <c r="I1" s="22" t="s">
        <v>24</v>
      </c>
      <c r="J1" s="22"/>
      <c r="K1" s="22"/>
      <c r="L1" s="22"/>
      <c r="M1" s="22"/>
      <c r="N1" s="13"/>
      <c r="O1" s="13"/>
    </row>
    <row r="2" spans="1:15">
      <c r="A2" s="12" t="s">
        <v>21</v>
      </c>
      <c r="B2" s="12" t="s">
        <v>14</v>
      </c>
      <c r="C2" s="12" t="s">
        <v>15</v>
      </c>
      <c r="D2" s="12" t="s">
        <v>16</v>
      </c>
      <c r="E2" s="12" t="s">
        <v>17</v>
      </c>
      <c r="F2" s="12" t="s">
        <v>18</v>
      </c>
      <c r="G2" s="12" t="s">
        <v>2</v>
      </c>
      <c r="H2" s="12" t="s">
        <v>3</v>
      </c>
      <c r="I2" s="12" t="s">
        <v>16</v>
      </c>
      <c r="J2" s="12" t="s">
        <v>17</v>
      </c>
      <c r="K2" s="12" t="s">
        <v>18</v>
      </c>
      <c r="L2" s="12" t="s">
        <v>2</v>
      </c>
      <c r="M2" s="12" t="s">
        <v>3</v>
      </c>
      <c r="N2" s="12" t="s">
        <v>25</v>
      </c>
      <c r="O2" s="12" t="s">
        <v>11</v>
      </c>
    </row>
    <row r="3" spans="1:15">
      <c r="A3">
        <v>1</v>
      </c>
      <c r="B3" t="str">
        <f ca="1">VLOOKUP(MIN(Calculations!$A$3:$A$7),Calculations!$A$3:$B$7,2,FALSE)</f>
        <v>West Ham</v>
      </c>
      <c r="C3" s="3">
        <f ca="1">VLOOKUP($B3,Calculations!$B$3:$J$7,2,FALSE)</f>
        <v>8</v>
      </c>
      <c r="D3" s="3">
        <f ca="1">VLOOKUP($B3,Calculations!$B$3:$J$7,3,FALSE)</f>
        <v>4</v>
      </c>
      <c r="E3" s="3">
        <f ca="1">VLOOKUP($B3,Calculations!$B$3:$J$7,4,FALSE)</f>
        <v>0</v>
      </c>
      <c r="F3" s="3">
        <f ca="1">VLOOKUP($B3,Calculations!$B$3:$J$7,5,FALSE)</f>
        <v>0</v>
      </c>
      <c r="G3" s="3">
        <f ca="1">VLOOKUP($B3,Calculations!$B$3:$J$7,6,FALSE)</f>
        <v>10</v>
      </c>
      <c r="H3" s="3">
        <f ca="1">VLOOKUP($B3,Calculations!$B$3:$J$7,7,FALSE)</f>
        <v>2</v>
      </c>
      <c r="I3" s="3">
        <f ca="1">VLOOKUP($B3,Calculations!$B$3:$Q$7,10,FALSE)</f>
        <v>1</v>
      </c>
      <c r="J3" s="3">
        <f ca="1">VLOOKUP($B3,Calculations!$B$3:$Q$7,11,FALSE)</f>
        <v>1</v>
      </c>
      <c r="K3" s="3">
        <f ca="1">VLOOKUP($B3,Calculations!$B$3:$Q$7,12,FALSE)</f>
        <v>2</v>
      </c>
      <c r="L3" s="3">
        <f ca="1">VLOOKUP($B3,Calculations!$B$3:$Q$7,13,FALSE)</f>
        <v>8</v>
      </c>
      <c r="M3" s="3">
        <f ca="1">VLOOKUP($B3,Calculations!$B$3:$Q$7,14,FALSE)</f>
        <v>8</v>
      </c>
      <c r="N3" s="3">
        <f ca="1">G3+L3-H3-M3</f>
        <v>8</v>
      </c>
      <c r="O3" s="3">
        <f ca="1">D3*Data!$B$2+'League Table'!F3*Data!$B$3+'League Table'!I3*Data!$B$2+'League Table'!K3*Data!$B$3</f>
        <v>17</v>
      </c>
    </row>
    <row r="4" spans="1:15">
      <c r="A4">
        <v>2</v>
      </c>
      <c r="B4" t="str">
        <f ca="1">VLOOKUP(SMALL(Calculations!$A$3:$A$7,2),Calculations!$A$3:$B$7,2,FALSE)</f>
        <v>Arsenal</v>
      </c>
      <c r="C4" s="3">
        <f ca="1">VLOOKUP($B4,Calculations!$B$3:$J$7,2,FALSE)</f>
        <v>8</v>
      </c>
      <c r="D4" s="3">
        <f ca="1">VLOOKUP($B4,Calculations!$B$3:$J$7,3,FALSE)</f>
        <v>2</v>
      </c>
      <c r="E4" s="3">
        <f ca="1">VLOOKUP($B4,Calculations!$B$3:$J$7,4,FALSE)</f>
        <v>0</v>
      </c>
      <c r="F4" s="3">
        <f ca="1">VLOOKUP($B4,Calculations!$B$3:$J$7,5,FALSE)</f>
        <v>2</v>
      </c>
      <c r="G4" s="3">
        <f ca="1">VLOOKUP($B4,Calculations!$B$3:$J$7,6,FALSE)</f>
        <v>9</v>
      </c>
      <c r="H4" s="3">
        <f ca="1">VLOOKUP($B4,Calculations!$B$3:$J$7,7,FALSE)</f>
        <v>7</v>
      </c>
      <c r="I4" s="3">
        <f ca="1">VLOOKUP($B4,Calculations!$B$3:$Q$7,10,FALSE)</f>
        <v>1</v>
      </c>
      <c r="J4" s="3">
        <f ca="1">VLOOKUP($B4,Calculations!$B$3:$Q$7,11,FALSE)</f>
        <v>2</v>
      </c>
      <c r="K4" s="3">
        <f ca="1">VLOOKUP($B4,Calculations!$B$3:$Q$7,12,FALSE)</f>
        <v>1</v>
      </c>
      <c r="L4" s="3">
        <f ca="1">VLOOKUP($B4,Calculations!$B$3:$Q$7,13,FALSE)</f>
        <v>6</v>
      </c>
      <c r="M4" s="3">
        <f ca="1">VLOOKUP($B4,Calculations!$B$3:$Q$7,14,FALSE)</f>
        <v>9</v>
      </c>
      <c r="N4" s="3">
        <f t="shared" ref="N4:N7" ca="1" si="0">G4+L4-H4-M4</f>
        <v>-1</v>
      </c>
      <c r="O4" s="3">
        <f ca="1">D4*Data!$B$2+'League Table'!F4*Data!$B$3+'League Table'!I4*Data!$B$2+'League Table'!K4*Data!$B$3</f>
        <v>12</v>
      </c>
    </row>
    <row r="5" spans="1:15">
      <c r="A5">
        <v>3</v>
      </c>
      <c r="B5" t="str">
        <f ca="1">VLOOKUP(SMALL(Calculations!$A$3:$A$7,3),Calculations!$A$3:$B$7,2,FALSE)</f>
        <v>Liverpool</v>
      </c>
      <c r="C5" s="3">
        <f ca="1">VLOOKUP($B5,Calculations!$B$3:$J$7,2,FALSE)</f>
        <v>8</v>
      </c>
      <c r="D5" s="3">
        <f ca="1">VLOOKUP($B5,Calculations!$B$3:$J$7,3,FALSE)</f>
        <v>3</v>
      </c>
      <c r="E5" s="3">
        <f ca="1">VLOOKUP($B5,Calculations!$B$3:$J$7,4,FALSE)</f>
        <v>0</v>
      </c>
      <c r="F5" s="3">
        <f ca="1">VLOOKUP($B5,Calculations!$B$3:$J$7,5,FALSE)</f>
        <v>1</v>
      </c>
      <c r="G5" s="3">
        <f ca="1">VLOOKUP($B5,Calculations!$B$3:$J$7,6,FALSE)</f>
        <v>10</v>
      </c>
      <c r="H5" s="3">
        <f ca="1">VLOOKUP($B5,Calculations!$B$3:$J$7,7,FALSE)</f>
        <v>5</v>
      </c>
      <c r="I5" s="3">
        <f ca="1">VLOOKUP($B5,Calculations!$B$3:$Q$7,10,FALSE)</f>
        <v>0</v>
      </c>
      <c r="J5" s="3">
        <f ca="1">VLOOKUP($B5,Calculations!$B$3:$Q$7,11,FALSE)</f>
        <v>4</v>
      </c>
      <c r="K5" s="3">
        <f ca="1">VLOOKUP($B5,Calculations!$B$3:$Q$7,12,FALSE)</f>
        <v>0</v>
      </c>
      <c r="L5" s="3">
        <f ca="1">VLOOKUP($B5,Calculations!$B$3:$Q$7,13,FALSE)</f>
        <v>3</v>
      </c>
      <c r="M5" s="3">
        <f ca="1">VLOOKUP($B5,Calculations!$B$3:$Q$7,14,FALSE)</f>
        <v>7</v>
      </c>
      <c r="N5" s="3">
        <f t="shared" ca="1" si="0"/>
        <v>1</v>
      </c>
      <c r="O5" s="3">
        <f ca="1">D5*Data!$B$2+'League Table'!F5*Data!$B$3+'League Table'!I5*Data!$B$2+'League Table'!K5*Data!$B$3</f>
        <v>10</v>
      </c>
    </row>
    <row r="6" spans="1:15">
      <c r="A6">
        <v>4</v>
      </c>
      <c r="B6" t="str">
        <f ca="1">VLOOKUP(SMALL(Calculations!$A$3:$A$7,4),Calculations!$A$3:$B$7,2,FALSE)</f>
        <v>Fulham</v>
      </c>
      <c r="C6" s="3">
        <f ca="1">VLOOKUP($B6,Calculations!$B$3:$J$7,2,FALSE)</f>
        <v>8</v>
      </c>
      <c r="D6" s="3">
        <f ca="1">VLOOKUP($B6,Calculations!$B$3:$J$7,3,FALSE)</f>
        <v>2</v>
      </c>
      <c r="E6" s="3">
        <f ca="1">VLOOKUP($B6,Calculations!$B$3:$J$7,4,FALSE)</f>
        <v>1</v>
      </c>
      <c r="F6" s="3">
        <f ca="1">VLOOKUP($B6,Calculations!$B$3:$J$7,5,FALSE)</f>
        <v>1</v>
      </c>
      <c r="G6" s="3">
        <f ca="1">VLOOKUP($B6,Calculations!$B$3:$J$7,6,FALSE)</f>
        <v>8</v>
      </c>
      <c r="H6" s="3">
        <f ca="1">VLOOKUP($B6,Calculations!$B$3:$J$7,7,FALSE)</f>
        <v>5</v>
      </c>
      <c r="I6" s="3">
        <f ca="1">VLOOKUP($B6,Calculations!$B$3:$Q$7,10,FALSE)</f>
        <v>0</v>
      </c>
      <c r="J6" s="3">
        <f ca="1">VLOOKUP($B6,Calculations!$B$3:$Q$7,11,FALSE)</f>
        <v>3</v>
      </c>
      <c r="K6" s="3">
        <f ca="1">VLOOKUP($B6,Calculations!$B$3:$Q$7,12,FALSE)</f>
        <v>1</v>
      </c>
      <c r="L6" s="3">
        <f ca="1">VLOOKUP($B6,Calculations!$B$3:$Q$7,13,FALSE)</f>
        <v>4</v>
      </c>
      <c r="M6" s="3">
        <f ca="1">VLOOKUP($B6,Calculations!$B$3:$Q$7,14,FALSE)</f>
        <v>11</v>
      </c>
      <c r="N6" s="3">
        <f t="shared" ca="1" si="0"/>
        <v>-4</v>
      </c>
      <c r="O6" s="3">
        <f ca="1">D6*Data!$B$2+'League Table'!F6*Data!$B$3+'League Table'!I6*Data!$B$2+'League Table'!K6*Data!$B$3</f>
        <v>8</v>
      </c>
    </row>
    <row r="7" spans="1:15">
      <c r="A7">
        <v>5</v>
      </c>
      <c r="B7" t="str">
        <f ca="1">VLOOKUP(SMALL(Calculations!$A$3:$A$7,5),Calculations!$A$3:$B$7,2,FALSE)</f>
        <v>Bolton</v>
      </c>
      <c r="C7" s="3">
        <f ca="1">VLOOKUP($B7,Calculations!$B$3:$J$7,2,FALSE)</f>
        <v>8</v>
      </c>
      <c r="D7" s="3">
        <f ca="1">VLOOKUP($B7,Calculations!$B$3:$J$7,3,FALSE)</f>
        <v>2</v>
      </c>
      <c r="E7" s="3">
        <f ca="1">VLOOKUP($B7,Calculations!$B$3:$J$7,4,FALSE)</f>
        <v>1</v>
      </c>
      <c r="F7" s="3">
        <f ca="1">VLOOKUP($B7,Calculations!$B$3:$J$7,5,FALSE)</f>
        <v>1</v>
      </c>
      <c r="G7" s="3">
        <f ca="1">VLOOKUP($B7,Calculations!$B$3:$J$7,6,FALSE)</f>
        <v>6</v>
      </c>
      <c r="H7" s="3">
        <f ca="1">VLOOKUP($B7,Calculations!$B$3:$J$7,7,FALSE)</f>
        <v>5</v>
      </c>
      <c r="I7" s="3">
        <f ca="1">VLOOKUP($B7,Calculations!$B$3:$Q$7,10,FALSE)</f>
        <v>0</v>
      </c>
      <c r="J7" s="3">
        <f ca="1">VLOOKUP($B7,Calculations!$B$3:$Q$7,11,FALSE)</f>
        <v>3</v>
      </c>
      <c r="K7" s="3">
        <f ca="1">VLOOKUP($B7,Calculations!$B$3:$Q$7,12,FALSE)</f>
        <v>1</v>
      </c>
      <c r="L7" s="3">
        <f ca="1">VLOOKUP($B7,Calculations!$B$3:$Q$7,13,FALSE)</f>
        <v>3</v>
      </c>
      <c r="M7" s="3">
        <f ca="1">VLOOKUP($B7,Calculations!$B$3:$Q$7,14,FALSE)</f>
        <v>8</v>
      </c>
      <c r="N7" s="3">
        <f t="shared" ca="1" si="0"/>
        <v>-4</v>
      </c>
      <c r="O7" s="3">
        <f ca="1">D7*Data!$B$2+'League Table'!F7*Data!$B$3+'League Table'!I7*Data!$B$2+'League Table'!K7*Data!$B$3</f>
        <v>8</v>
      </c>
    </row>
  </sheetData>
  <mergeCells count="2">
    <mergeCell ref="I1:M1"/>
    <mergeCell ref="D1:H1"/>
  </mergeCells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B3"/>
  <sheetViews>
    <sheetView workbookViewId="0">
      <selection activeCell="F24" sqref="F24"/>
    </sheetView>
  </sheetViews>
  <sheetFormatPr defaultRowHeight="15"/>
  <sheetData>
    <row r="1" spans="1:2">
      <c r="A1" s="1" t="s">
        <v>10</v>
      </c>
      <c r="B1" s="1" t="s">
        <v>11</v>
      </c>
    </row>
    <row r="2" spans="1:2">
      <c r="A2" t="s">
        <v>20</v>
      </c>
      <c r="B2">
        <v>3</v>
      </c>
    </row>
    <row r="3" spans="1:2">
      <c r="A3" t="s">
        <v>12</v>
      </c>
      <c r="B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Fixtures</vt:lpstr>
      <vt:lpstr>West Ham</vt:lpstr>
      <vt:lpstr>Arsenal</vt:lpstr>
      <vt:lpstr>Bolton</vt:lpstr>
      <vt:lpstr>Fulham</vt:lpstr>
      <vt:lpstr>Liverpool</vt:lpstr>
      <vt:lpstr>Calculations</vt:lpstr>
      <vt:lpstr>League Table</vt:lpstr>
      <vt:lpstr>Data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amurray</dc:creator>
  <cp:lastModifiedBy>Your User Name</cp:lastModifiedBy>
  <dcterms:created xsi:type="dcterms:W3CDTF">2010-04-06T13:42:08Z</dcterms:created>
  <dcterms:modified xsi:type="dcterms:W3CDTF">2010-05-07T12:52:53Z</dcterms:modified>
</cp:coreProperties>
</file>